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91" i="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<sst xmlns="http://schemas.openxmlformats.org/spreadsheetml/2006/main" count="1882" uniqueCount="458">
  <si>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</si>
  <si>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</si>
  <si>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</si>
  <si>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</si>
  <si>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</si>
  <si>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</si>
  <si>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</si>
  <si>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</si>
  <si>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</si>
  <si>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</si>
  <si>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</si>
  <si>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</si>
  <si>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</si>
  <si>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</si>
  <si>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</si>
  <si>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</si>
  <si>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</si>
  <si>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</si>
  <si>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</si>
  <si>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</si>
  <si>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</si>
  <si>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</si>
  <si>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</si>
  <si>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</si>
  <si>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</si>
  <si>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</si>
  <si>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</si>
  <si>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</si>
  <si>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</si>
  <si>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</si>
  <si>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</si>
  <si>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</si>
  <si>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</si>
  <si>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</si>
  <si>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</si>
  <si>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</si>
  <si>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</si>
  <si>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</si>
  <si>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</si>
  <si>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</si>
  <si>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</si>
  <si>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</si>
  <si>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</si>
  <si>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</si>
  <si>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</si>
  <si>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</si>
  <si>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</si>
  <si>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</si>
  <si>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</si>
  <si>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</si>
  <si>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</si>
  <si>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</si>
  <si>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</si>
  <si>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</si>
  <si>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</si>
  <si>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</si>
  <si>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</si>
  <si>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</si>
  <si>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</si>
  <si>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</si>
  <si>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</si>
  <si>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</si>
  <si>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</si>
  <si>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</si>
  <si>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</si>
  <si>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</si>
  <si>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</si>
  <si>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</si>
  <si>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</si>
  <si>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</si>
  <si>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</si>
  <si>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</si>
  <si>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</si>
  <si>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</si>
  <si>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</si>
  <si>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EAST</t>
  </si>
  <si>
    <t>EAST LONDON</t>
  </si>
  <si>
    <t xml:space="preserve">AVI FIELD MARKETING                </t>
  </si>
  <si>
    <t xml:space="preserve">                                   </t>
  </si>
  <si>
    <t>PORT3</t>
  </si>
  <si>
    <t>PORT ELIZABETH</t>
  </si>
  <si>
    <t>ON1</t>
  </si>
  <si>
    <t>CHANTEL</t>
  </si>
  <si>
    <t>WARREN BAARTMAN</t>
  </si>
  <si>
    <t xml:space="preserve">mary                          </t>
  </si>
  <si>
    <t>yes</t>
  </si>
  <si>
    <t xml:space="preserve">POD received from cell 0835755064 M     </t>
  </si>
  <si>
    <t>no</t>
  </si>
  <si>
    <t>GEORG</t>
  </si>
  <si>
    <t>GEORGE</t>
  </si>
  <si>
    <t xml:space="preserve">AVI MARKETING                      </t>
  </si>
  <si>
    <t>JOHN</t>
  </si>
  <si>
    <t>mari</t>
  </si>
  <si>
    <t>Late Linehaul Delayed Beyond Skynet Control</t>
  </si>
  <si>
    <t>UAT</t>
  </si>
  <si>
    <t>POD received from cell 0835755064 M</t>
  </si>
  <si>
    <t>PARCEL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</si>
  <si>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</si>
  <si>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</si>
  <si>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</si>
  <si>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</si>
  <si>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</si>
  <si>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</si>
  <si>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ZIYAD</t>
  </si>
  <si>
    <t>PHILLEMON</t>
  </si>
  <si>
    <t>Aphiwe</t>
  </si>
  <si>
    <t>POD received from cell 0739524922 M</t>
  </si>
  <si>
    <t>BLOE1</t>
  </si>
  <si>
    <t>BLOEMFONTEIN</t>
  </si>
  <si>
    <t xml:space="preserve">AVI FIELD MARKETING-FREE STATE     </t>
  </si>
  <si>
    <t>VERWO</t>
  </si>
  <si>
    <t>CENTURION</t>
  </si>
  <si>
    <t xml:space="preserve">SMARTSCREEN                        </t>
  </si>
  <si>
    <t>MORNE</t>
  </si>
  <si>
    <t>NYCOLANN</t>
  </si>
  <si>
    <t>DIYA</t>
  </si>
  <si>
    <t>POD received from cell 0631426232 M</t>
  </si>
  <si>
    <t>CAPET</t>
  </si>
  <si>
    <t>CAPE TOWN</t>
  </si>
  <si>
    <t xml:space="preserve">PRIONTEX                           </t>
  </si>
  <si>
    <t>KIMBE</t>
  </si>
  <si>
    <t>KIMBERLEY</t>
  </si>
  <si>
    <t xml:space="preserve">ROYAL HOSP   HEART CNTR            </t>
  </si>
  <si>
    <t>ANTOINETTE TINTINGER</t>
  </si>
  <si>
    <t>MARCELLE GORDON</t>
  </si>
  <si>
    <t>TINTINGER</t>
  </si>
  <si>
    <t>POD received from cell 0728007290 M</t>
  </si>
  <si>
    <t>j17991</t>
  </si>
  <si>
    <t xml:space="preserve">AVI FIELD                          </t>
  </si>
  <si>
    <t>MARY GROOTBOOM</t>
  </si>
  <si>
    <t>TANAYA</t>
  </si>
  <si>
    <t>DURBA</t>
  </si>
  <si>
    <t>DURBAN</t>
  </si>
  <si>
    <t xml:space="preserve">INDIGO BRANDS                      </t>
  </si>
  <si>
    <t>JACKIE T</t>
  </si>
  <si>
    <t>AYESHA</t>
  </si>
  <si>
    <t>gcali</t>
  </si>
  <si>
    <t>POD received from cell 0745037779 M</t>
  </si>
  <si>
    <t>JOHAN</t>
  </si>
  <si>
    <t>JOHANNESBURG</t>
  </si>
  <si>
    <t xml:space="preserve">AVI NATIONAL BRANDS                </t>
  </si>
  <si>
    <t>PIET1</t>
  </si>
  <si>
    <t>PIETERMARITZBURG</t>
  </si>
  <si>
    <t xml:space="preserve">IBC                                </t>
  </si>
  <si>
    <t>ON2</t>
  </si>
  <si>
    <t>AVINASH</t>
  </si>
  <si>
    <t>METHEMBE MOYO</t>
  </si>
  <si>
    <t>lindiwe</t>
  </si>
  <si>
    <t>POD received from cell 0737818615 M</t>
  </si>
  <si>
    <t>PRETO</t>
  </si>
  <si>
    <t>PRETORIA</t>
  </si>
  <si>
    <t xml:space="preserve">DR JD DE WET                       </t>
  </si>
  <si>
    <t>CORNE GROBBELAAR</t>
  </si>
  <si>
    <t>Corne</t>
  </si>
  <si>
    <t>POD received from cell 0723940461 M</t>
  </si>
  <si>
    <t xml:space="preserve">CORP 2000 IMPORTS                  </t>
  </si>
  <si>
    <t>JEN OOSTHUIZEN</t>
  </si>
  <si>
    <t>peter</t>
  </si>
  <si>
    <t>POD received from cell 0769347056 M</t>
  </si>
  <si>
    <t xml:space="preserve">FAGRON PHARMACY                    </t>
  </si>
  <si>
    <t xml:space="preserve">PRIONTEX CAPE                      </t>
  </si>
  <si>
    <t>Marcelle Gordon</t>
  </si>
  <si>
    <t>Tertius Uebe</t>
  </si>
  <si>
    <t>marcelle</t>
  </si>
  <si>
    <t>Missed cutoff</t>
  </si>
  <si>
    <t>ngf</t>
  </si>
  <si>
    <t>POD received from cell 0736814363 M</t>
  </si>
  <si>
    <t>Flyer</t>
  </si>
  <si>
    <t xml:space="preserve">AVI FIELD MARKETY                  </t>
  </si>
  <si>
    <t>AR SUPPORT</t>
  </si>
  <si>
    <t>MARY</t>
  </si>
  <si>
    <t>robert</t>
  </si>
  <si>
    <t>capet</t>
  </si>
  <si>
    <t xml:space="preserve">STRAUSS   CO.                      </t>
  </si>
  <si>
    <t>RD</t>
  </si>
  <si>
    <t>FRANCES  HOLMES</t>
  </si>
  <si>
    <t>BRYON</t>
  </si>
  <si>
    <t>SANDY</t>
  </si>
  <si>
    <t>RDY</t>
  </si>
  <si>
    <t>KLERK</t>
  </si>
  <si>
    <t>KLERKSDORP</t>
  </si>
  <si>
    <t xml:space="preserve">SUNNINGDALE HOSPITAL               </t>
  </si>
  <si>
    <t>GIOVANNI DE JESUS</t>
  </si>
  <si>
    <t>giovanni</t>
  </si>
  <si>
    <t>POD received from cell 0836925391 M</t>
  </si>
  <si>
    <t>RD3</t>
  </si>
  <si>
    <t xml:space="preserve">AVI FIELD MATKETING INLAND WES     </t>
  </si>
  <si>
    <t>JACKIE THERON</t>
  </si>
  <si>
    <t>..</t>
  </si>
  <si>
    <t>BENITA</t>
  </si>
  <si>
    <t>PIET2</t>
  </si>
  <si>
    <t>PIETERSBURG</t>
  </si>
  <si>
    <t xml:space="preserve">AVI FIELLD MARKETING INLAND NO     </t>
  </si>
  <si>
    <t>preto</t>
  </si>
  <si>
    <t xml:space="preserve">AVI                                </t>
  </si>
  <si>
    <t>SANAY HAANS</t>
  </si>
  <si>
    <t>SP MALAN</t>
  </si>
  <si>
    <t>Marie</t>
  </si>
  <si>
    <t>POD received from cell 0729919507 M</t>
  </si>
  <si>
    <t>RDD</t>
  </si>
  <si>
    <t>AYESHA A</t>
  </si>
  <si>
    <t xml:space="preserve">MIE - SMARTSCREEN                  </t>
  </si>
  <si>
    <t>MORNE SMITH</t>
  </si>
  <si>
    <t>MIDRA</t>
  </si>
  <si>
    <t>MIDRAND</t>
  </si>
  <si>
    <t xml:space="preserve">MODIRO MEDICAL                     </t>
  </si>
  <si>
    <t>ANIKI MFUMADI</t>
  </si>
  <si>
    <t>KELEABWTSWE</t>
  </si>
  <si>
    <t>POD received from cell 0792153175 M</t>
  </si>
  <si>
    <t xml:space="preserve">PRIVATE                            </t>
  </si>
  <si>
    <t xml:space="preserve">TAKE A LOT                         </t>
  </si>
  <si>
    <t>.</t>
  </si>
  <si>
    <t>ANGIE TALTARD</t>
  </si>
  <si>
    <t>Calvin</t>
  </si>
  <si>
    <t>Late linehaul</t>
  </si>
  <si>
    <t>amt</t>
  </si>
  <si>
    <t>RDL</t>
  </si>
  <si>
    <t xml:space="preserve">TAKE A LOT RETURNS                 </t>
  </si>
  <si>
    <t xml:space="preserve">INTETO CONNECT                     </t>
  </si>
  <si>
    <t>BRADWYN GOLIATH</t>
  </si>
  <si>
    <t>Thobeka or Bongi</t>
  </si>
  <si>
    <t>Coino</t>
  </si>
  <si>
    <t>POD received from cell 0719210626 M</t>
  </si>
  <si>
    <t>Box</t>
  </si>
  <si>
    <t>RD2</t>
  </si>
  <si>
    <t>MOSSE</t>
  </si>
  <si>
    <t>MOSSEL BAY</t>
  </si>
  <si>
    <t xml:space="preserve">BAYVIEW PRIVATE HOSPITAL           </t>
  </si>
  <si>
    <t>JOHAN GREEFF</t>
  </si>
  <si>
    <t>Yvonne</t>
  </si>
  <si>
    <t>DR S COATS</t>
  </si>
  <si>
    <t>RD1</t>
  </si>
  <si>
    <t>JOHN ALA</t>
  </si>
  <si>
    <t>mary</t>
  </si>
  <si>
    <t>NICOLYN</t>
  </si>
  <si>
    <t>illeg</t>
  </si>
  <si>
    <t>STEL2</t>
  </si>
  <si>
    <t>STELLENBOSCH</t>
  </si>
  <si>
    <t xml:space="preserve">STELLENBOSCH MEDI CLINIC           </t>
  </si>
  <si>
    <t>DR DJA LOCHNER</t>
  </si>
  <si>
    <t>jadie</t>
  </si>
  <si>
    <t>POD received from cell 0634787633 M</t>
  </si>
  <si>
    <t>FLYER</t>
  </si>
  <si>
    <t xml:space="preserve">CLUB SURGICAL CENTRE               </t>
  </si>
  <si>
    <t>Gertrude</t>
  </si>
  <si>
    <t xml:space="preserve">AVI FIELD MARKETING W CAPE         </t>
  </si>
  <si>
    <t xml:space="preserve">SHUMANI                            </t>
  </si>
  <si>
    <t>PRISCILLA</t>
  </si>
  <si>
    <t>CANDICE MURISON</t>
  </si>
  <si>
    <t xml:space="preserve">CHARLENE                      </t>
  </si>
  <si>
    <t>EAR / FUE</t>
  </si>
  <si>
    <t xml:space="preserve">                                        </t>
  </si>
  <si>
    <t>KESHNIE NOODLEY</t>
  </si>
  <si>
    <t>signed</t>
  </si>
  <si>
    <t xml:space="preserve">AVI FM W CAPE                      </t>
  </si>
  <si>
    <t xml:space="preserve">AVI LIMITED                        </t>
  </si>
  <si>
    <t>EDYTA SOBCZYK</t>
  </si>
  <si>
    <t xml:space="preserve">I   J                              </t>
  </si>
  <si>
    <t>TEGAN CHRISTIE</t>
  </si>
  <si>
    <t>NOMPUMELE</t>
  </si>
  <si>
    <t>PHUMZA</t>
  </si>
  <si>
    <t>Outlying delivery location</t>
  </si>
  <si>
    <t>NGF</t>
  </si>
  <si>
    <t>POD received from cell 0785909133 M</t>
  </si>
  <si>
    <t xml:space="preserve">AVI FM KWAZULU NATAL               </t>
  </si>
  <si>
    <t>LOUISA VIEIRA</t>
  </si>
  <si>
    <t>CANDICE</t>
  </si>
  <si>
    <t>L VIEIRA</t>
  </si>
  <si>
    <t>Appointment required</t>
  </si>
  <si>
    <t>kat</t>
  </si>
  <si>
    <t>POD received from cell 0791822487 M</t>
  </si>
  <si>
    <t xml:space="preserve">AVI FIELD MARKETING FREE STATE     </t>
  </si>
  <si>
    <t>JEAN-MARIE HAYES</t>
  </si>
  <si>
    <t>geneviele</t>
  </si>
  <si>
    <t>Bad address</t>
  </si>
  <si>
    <t>SYSTEM</t>
  </si>
  <si>
    <t>POD received from cell 0813830509 M</t>
  </si>
  <si>
    <t xml:space="preserve">AVI FIELD MARKETING INLAND WES     </t>
  </si>
  <si>
    <t>LINDA V D MERWE</t>
  </si>
  <si>
    <t>linda</t>
  </si>
  <si>
    <t xml:space="preserve">AVI FM INLAND NORTH                </t>
  </si>
  <si>
    <t>MARIE VAN ALLERMAN</t>
  </si>
  <si>
    <t xml:space="preserve">sonay                         </t>
  </si>
  <si>
    <t>non</t>
  </si>
  <si>
    <t xml:space="preserve">SPINE AFRICA                       </t>
  </si>
  <si>
    <t>M VILLIERS</t>
  </si>
  <si>
    <t>M Villiers</t>
  </si>
  <si>
    <t>POD received from cell 0659314860 M</t>
  </si>
  <si>
    <t>JACKIE</t>
  </si>
  <si>
    <t>venzile</t>
  </si>
  <si>
    <t xml:space="preserve">V INDIGO BRANDS                    </t>
  </si>
  <si>
    <t>VANESSA CHRISTIAN</t>
  </si>
  <si>
    <t>A SONGWANGWA</t>
  </si>
  <si>
    <t xml:space="preserve">AVI NBL                            </t>
  </si>
  <si>
    <t>ROMANA KISTEN</t>
  </si>
  <si>
    <t>AMLA KHAN</t>
  </si>
  <si>
    <t>ROBERT</t>
  </si>
  <si>
    <t xml:space="preserve">AVI FM WESTERN CAPE                </t>
  </si>
  <si>
    <t xml:space="preserve">AVI FM INLAND EAST                 </t>
  </si>
  <si>
    <t>NONHLANHLA GAMA</t>
  </si>
  <si>
    <t>Nonhlanhla</t>
  </si>
  <si>
    <t xml:space="preserve">BAYVIEW PRIVATE HOSP               </t>
  </si>
  <si>
    <t>JOHANN GREEFF</t>
  </si>
  <si>
    <t>N GAMA</t>
  </si>
  <si>
    <t>candice</t>
  </si>
  <si>
    <t xml:space="preserve">AVI FM  - FREE STATE               </t>
  </si>
  <si>
    <t>NICOLYNN BLIGNAUT</t>
  </si>
  <si>
    <t>YAJNA  BEERAJH</t>
  </si>
  <si>
    <t>LOUISA VIERA</t>
  </si>
  <si>
    <t>MARY/CHANTEL</t>
  </si>
  <si>
    <t>Louise</t>
  </si>
  <si>
    <t>boxes</t>
  </si>
  <si>
    <t>RDX</t>
  </si>
  <si>
    <t xml:space="preserve">INDIGO COSMETICS                   </t>
  </si>
  <si>
    <t>FORONA JACOBS</t>
  </si>
  <si>
    <t xml:space="preserve">PRIONTEX MICRONCLEAN GAUTENG       </t>
  </si>
  <si>
    <t xml:space="preserve">PRIONTEX MICRONCLEAN PTY LTD       </t>
  </si>
  <si>
    <t>SHAMIL</t>
  </si>
  <si>
    <t>JERRY</t>
  </si>
  <si>
    <t>Marcelle</t>
  </si>
  <si>
    <t xml:space="preserve">KHAYELITSHA DISTRICT HOSPITAL      </t>
  </si>
  <si>
    <t>THECIA WINDVOGEL</t>
  </si>
  <si>
    <t>trecia</t>
  </si>
  <si>
    <t>jam</t>
  </si>
  <si>
    <t>POD received from cell 0849514330 M</t>
  </si>
  <si>
    <t>STILF</t>
  </si>
  <si>
    <t>STILFONTEIN</t>
  </si>
  <si>
    <t xml:space="preserve">WILNED PARK HOSPITAL               </t>
  </si>
  <si>
    <t>MANNETJIE UYS</t>
  </si>
  <si>
    <t>Hanneyie</t>
  </si>
  <si>
    <t>POD received from cell 0664631318 M</t>
  </si>
  <si>
    <t>BOX</t>
  </si>
  <si>
    <t xml:space="preserve">EAST LONDON EYE HOSP               </t>
  </si>
  <si>
    <t>JO-ANNE HULLEY</t>
  </si>
  <si>
    <t>nontle</t>
  </si>
  <si>
    <t>POD received from cell 0834172191 M</t>
  </si>
  <si>
    <t>SDX</t>
  </si>
  <si>
    <t>SDX  DELIVER 19 02 2020 BEFORE 10H30</t>
  </si>
  <si>
    <t>shamil</t>
  </si>
  <si>
    <t>PETER</t>
  </si>
  <si>
    <t>MARCELLE</t>
  </si>
  <si>
    <t>DSD / FUE</t>
  </si>
  <si>
    <t>box</t>
  </si>
  <si>
    <t>ROODE</t>
  </si>
  <si>
    <t>ROODEPOORT</t>
  </si>
  <si>
    <t xml:space="preserve">INTERGRATED MED SUPPLIERS          </t>
  </si>
  <si>
    <t>ZANE FOURIE</t>
  </si>
  <si>
    <t>mandla</t>
  </si>
  <si>
    <t xml:space="preserve">Brendon                       </t>
  </si>
  <si>
    <t xml:space="preserve">POD received from cell 0719210626 M     </t>
  </si>
  <si>
    <t>AMANDA GROBLER</t>
  </si>
  <si>
    <t>A grobler</t>
  </si>
  <si>
    <t>POD received from cell 0734890643 M</t>
  </si>
  <si>
    <t xml:space="preserve">CAPE PERIO SPECIALIST              </t>
  </si>
  <si>
    <t>PRIONTEX</t>
  </si>
  <si>
    <t>DR EE LANGENEGGER</t>
  </si>
  <si>
    <t xml:space="preserve">AVI FIELD MARKETING JHB            </t>
  </si>
  <si>
    <t>TRIC STONE</t>
  </si>
  <si>
    <t>nobaye</t>
  </si>
  <si>
    <t xml:space="preserve">avi field marketing inland nor     </t>
  </si>
  <si>
    <t xml:space="preserve">AVIFIELD MARKETING                 </t>
  </si>
  <si>
    <t>SONAY KASS</t>
  </si>
  <si>
    <t>refer - j17991</t>
  </si>
  <si>
    <t>teb</t>
  </si>
  <si>
    <t xml:space="preserve">AVI FELD MARKETING                 </t>
  </si>
  <si>
    <t>MAKRO</t>
  </si>
  <si>
    <t>AVI</t>
  </si>
  <si>
    <t>uat</t>
  </si>
  <si>
    <t xml:space="preserve">MIE                                </t>
  </si>
  <si>
    <t>MORNE SMIT</t>
  </si>
  <si>
    <t>YAJNA BEERAJH</t>
  </si>
  <si>
    <t>BRENDA</t>
  </si>
  <si>
    <t xml:space="preserve">DR SHANE BARKER                    </t>
  </si>
  <si>
    <t>ANNETTE ROUX</t>
  </si>
  <si>
    <t>Annette</t>
  </si>
  <si>
    <t>STANF</t>
  </si>
  <si>
    <t>STANDFORD</t>
  </si>
  <si>
    <t>TEGAN</t>
  </si>
  <si>
    <t xml:space="preserve">PRIOTEX LOUNDRY GUYS               </t>
  </si>
  <si>
    <t xml:space="preserve">PRIOTEX                            </t>
  </si>
  <si>
    <t>S MABHIJA</t>
  </si>
  <si>
    <t>JACQUES</t>
  </si>
  <si>
    <t>A R SUPPORT</t>
  </si>
  <si>
    <t>N A</t>
  </si>
  <si>
    <t>silayi</t>
  </si>
  <si>
    <t>DR BRIAN BEYRS</t>
  </si>
  <si>
    <t>Selemela</t>
  </si>
  <si>
    <t>tha</t>
  </si>
  <si>
    <t>POD received from cell 0782552431 M</t>
  </si>
  <si>
    <t xml:space="preserve">avi field marketing                </t>
  </si>
  <si>
    <t>MARIE V ALLEMANN</t>
  </si>
  <si>
    <t>sonay</t>
  </si>
  <si>
    <t>UMHLA</t>
  </si>
  <si>
    <t>UMHLANGA ROCKS</t>
  </si>
  <si>
    <t xml:space="preserve">PRIONTEX DURBAN                    </t>
  </si>
  <si>
    <t>MAGS PILLAY</t>
  </si>
  <si>
    <t>mst</t>
  </si>
  <si>
    <t>WELKO</t>
  </si>
  <si>
    <t>WELKOM</t>
  </si>
  <si>
    <t xml:space="preserve">PVT                                </t>
  </si>
  <si>
    <t>ROSEMARY NTLOKO</t>
  </si>
  <si>
    <t>Richard</t>
  </si>
  <si>
    <t>POD received from cell 0785563103 M</t>
  </si>
  <si>
    <t xml:space="preserve">MARIAN REED                        </t>
  </si>
  <si>
    <t>DESARY</t>
  </si>
  <si>
    <t>JEAN MARIE</t>
  </si>
  <si>
    <t>nomsa</t>
  </si>
  <si>
    <t xml:space="preserve">INDINGO BRANDS                     </t>
  </si>
  <si>
    <t>GCALI</t>
  </si>
  <si>
    <t>L VAN DER MERWE</t>
  </si>
  <si>
    <t>LOUISA</t>
  </si>
  <si>
    <t>Linda</t>
  </si>
  <si>
    <t>OSHARA  RAJENDRA</t>
  </si>
  <si>
    <t xml:space="preserve">ROBERT                        </t>
  </si>
  <si>
    <t>A KHAN</t>
  </si>
  <si>
    <t xml:space="preserve">AVI LTD NATIONAL BRANDS LTD        </t>
  </si>
  <si>
    <t>SMARTSCREEN</t>
  </si>
  <si>
    <t>NIVASHNIE GOVENDER</t>
  </si>
  <si>
    <t>ENV DOCS</t>
  </si>
  <si>
    <t>SHAMIL BEGG</t>
  </si>
  <si>
    <t>Mags Pillay</t>
  </si>
  <si>
    <t>POD received from cell 0833164881 M</t>
  </si>
  <si>
    <t>RIEB2</t>
  </si>
  <si>
    <t>RIEBEECKSTAD</t>
  </si>
  <si>
    <t xml:space="preserve">pvt                                </t>
  </si>
  <si>
    <t xml:space="preserve">prointex                           </t>
  </si>
  <si>
    <t>?</t>
  </si>
  <si>
    <t xml:space="preserve">AVI FINANCE                        </t>
  </si>
  <si>
    <t>Ilindiwe</t>
  </si>
  <si>
    <t xml:space="preserve">AVI FIELD MARKETING E CAPE         </t>
  </si>
  <si>
    <t>CHANTEL MYBURGH</t>
  </si>
  <si>
    <t>chantell</t>
  </si>
  <si>
    <t>POD received from cell 0848977566 M</t>
  </si>
  <si>
    <t>NADHIR BOODHOO</t>
  </si>
  <si>
    <t>phumy</t>
  </si>
  <si>
    <t>POD received from cell 0792438310 M</t>
  </si>
  <si>
    <t>rd1</t>
  </si>
  <si>
    <t>MORNE S</t>
  </si>
  <si>
    <t>YAJRIA</t>
  </si>
  <si>
    <t xml:space="preserve">PRIONTEX SA                        </t>
  </si>
  <si>
    <t>HLAMALANA MAKHUBELA</t>
  </si>
  <si>
    <t>lydia</t>
  </si>
  <si>
    <t>POD received from cell 0833616148 M</t>
  </si>
  <si>
    <t xml:space="preserve">ROYAL HOSPITAL   HEART CENTRE      </t>
  </si>
  <si>
    <t xml:space="preserve">AVI   FIELD  MARKETING             </t>
  </si>
  <si>
    <t xml:space="preserve">AVI  POLOKWANE                     </t>
  </si>
  <si>
    <t>CHRIS</t>
  </si>
  <si>
    <t>SONAY</t>
  </si>
  <si>
    <t>Gilbert</t>
  </si>
  <si>
    <t>POD received from cell 0761285291 M</t>
  </si>
  <si>
    <t>BOXE</t>
  </si>
  <si>
    <t>VANESSA CHRISTIAAN</t>
  </si>
  <si>
    <t>F JACOBS</t>
  </si>
  <si>
    <t>NONHLANHLA</t>
  </si>
  <si>
    <t>PHILLIMON</t>
  </si>
  <si>
    <t xml:space="preserve">UROLOCAVE HOSPITALS                </t>
  </si>
  <si>
    <t>MARILIZE BEYERS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</si>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</sst>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93"/>
  <sheetViews>
    <sheetView tabSelected="1" workbookViewId="0">
      <selection activeCell="D16" sqref="D16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"039902791462"</f>
        <v>039902791462</v>
      </c>
      <c r="F2" s="3">
        <v>43867</v>
      </c>
      <c r="G2">
        <v>202008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8.3699999999999992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0.4</v>
      </c>
      <c r="BK2">
        <v>2</v>
      </c>
      <c r="BL2" s="4">
        <v>50.24</v>
      </c>
      <c r="BM2" s="4">
        <v>7.54</v>
      </c>
      <c r="BN2" s="4">
        <v>57.78</v>
      </c>
      <c r="BO2" s="4">
        <v>57.78</v>
      </c>
      <c r="BQ2" t="s">
        <v>82</v>
      </c>
      <c r="BR2" t="s">
        <v>83</v>
      </c>
      <c r="BS2" s="3">
        <v>43868</v>
      </c>
      <c r="BT2" s="5">
        <v>0.41388888888888892</v>
      </c>
      <c r="BU2" t="s">
        <v>84</v>
      </c>
      <c r="BV2" t="s">
        <v>85</v>
      </c>
      <c r="BY2">
        <v>2016</v>
      </c>
      <c r="BZ2" t="s">
        <v>27</v>
      </c>
      <c r="CA2" t="s">
        <v>86</v>
      </c>
      <c r="CC2" t="s">
        <v>80</v>
      </c>
      <c r="CD2">
        <v>6000</v>
      </c>
      <c r="CF2" s="3">
        <v>43871</v>
      </c>
      <c r="CI2">
        <v>1</v>
      </c>
      <c r="CJ2">
        <v>1</v>
      </c>
      <c r="CK2">
        <v>21</v>
      </c>
      <c r="CL2" t="s">
        <v>87</v>
      </c>
    </row>
    <row r="3" spans="1:92">
      <c r="A3" t="s">
        <v>72</v>
      </c>
      <c r="B3" t="s">
        <v>73</v>
      </c>
      <c r="C3" t="s">
        <v>74</v>
      </c>
      <c r="E3" t="str">
        <f>"039902303596"</f>
        <v>039902303596</v>
      </c>
      <c r="F3" s="3">
        <v>43866</v>
      </c>
      <c r="G3">
        <v>202008</v>
      </c>
      <c r="H3" t="s">
        <v>88</v>
      </c>
      <c r="I3" t="s">
        <v>89</v>
      </c>
      <c r="J3" t="s">
        <v>90</v>
      </c>
      <c r="K3" t="s">
        <v>78</v>
      </c>
      <c r="L3" t="s">
        <v>79</v>
      </c>
      <c r="M3" t="s">
        <v>80</v>
      </c>
      <c r="N3" t="s">
        <v>77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8.3699999999999992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 s="4">
        <v>50.24</v>
      </c>
      <c r="BM3" s="4">
        <v>7.54</v>
      </c>
      <c r="BN3" s="4">
        <v>57.78</v>
      </c>
      <c r="BO3" s="4">
        <v>57.78</v>
      </c>
      <c r="BR3" t="s">
        <v>91</v>
      </c>
      <c r="BS3" s="3">
        <v>43867</v>
      </c>
      <c r="BT3" s="5">
        <v>0.59722222222222221</v>
      </c>
      <c r="BU3" t="s">
        <v>92</v>
      </c>
      <c r="BV3" t="s">
        <v>87</v>
      </c>
      <c r="BW3" t="s">
        <v>93</v>
      </c>
      <c r="BX3" t="s">
        <v>94</v>
      </c>
      <c r="BY3">
        <v>1200</v>
      </c>
      <c r="BZ3" t="s">
        <v>27</v>
      </c>
      <c r="CA3" t="s">
        <v>95</v>
      </c>
      <c r="CC3" t="s">
        <v>80</v>
      </c>
      <c r="CD3">
        <v>6000</v>
      </c>
      <c r="CE3" t="s">
        <v>96</v>
      </c>
      <c r="CF3" s="3">
        <v>43868</v>
      </c>
      <c r="CI3">
        <v>1</v>
      </c>
      <c r="CJ3">
        <v>1</v>
      </c>
      <c r="CK3">
        <v>21</v>
      </c>
      <c r="CL3" t="s">
        <v>87</v>
      </c>
    </row>
    <row r="4" spans="1:92">
      <c r="A4" t="s">
        <v>72</v>
      </c>
      <c r="B4" t="s">
        <v>73</v>
      </c>
      <c r="C4" t="s">
        <v>74</v>
      </c>
      <c r="E4" t="str">
        <f>"009938740897"</f>
        <v>009938740897</v>
      </c>
      <c r="F4" s="3">
        <v>43865</v>
      </c>
      <c r="G4">
        <v>202008</v>
      </c>
      <c r="H4" t="s">
        <v>97</v>
      </c>
      <c r="I4" t="s">
        <v>98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81</v>
      </c>
      <c r="P4" t="str">
        <f>"...                           "</f>
        <v xml:space="preserve">...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8.58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1.6</v>
      </c>
      <c r="BJ4">
        <v>0.9</v>
      </c>
      <c r="BK4">
        <v>2</v>
      </c>
      <c r="BL4" s="4">
        <v>50.45</v>
      </c>
      <c r="BM4" s="4">
        <v>7.57</v>
      </c>
      <c r="BN4" s="4">
        <v>58.02</v>
      </c>
      <c r="BO4" s="4">
        <v>58.02</v>
      </c>
      <c r="BQ4" t="s">
        <v>103</v>
      </c>
      <c r="BR4" t="s">
        <v>104</v>
      </c>
      <c r="BS4" s="3">
        <v>43866</v>
      </c>
      <c r="BT4" s="5">
        <v>0.33124999999999999</v>
      </c>
      <c r="BU4" t="s">
        <v>105</v>
      </c>
      <c r="BV4" t="s">
        <v>85</v>
      </c>
      <c r="BY4">
        <v>4439.28</v>
      </c>
      <c r="BZ4" t="s">
        <v>27</v>
      </c>
      <c r="CA4" t="s">
        <v>106</v>
      </c>
      <c r="CC4" t="s">
        <v>101</v>
      </c>
      <c r="CD4">
        <v>1600</v>
      </c>
      <c r="CE4" t="s">
        <v>96</v>
      </c>
      <c r="CF4" s="3">
        <v>43868</v>
      </c>
      <c r="CI4">
        <v>1</v>
      </c>
      <c r="CJ4">
        <v>1</v>
      </c>
      <c r="CK4">
        <v>21</v>
      </c>
      <c r="CL4" t="s">
        <v>87</v>
      </c>
    </row>
    <row r="5" spans="1:92">
      <c r="A5" t="s">
        <v>72</v>
      </c>
      <c r="B5" t="s">
        <v>73</v>
      </c>
      <c r="C5" t="s">
        <v>74</v>
      </c>
      <c r="E5" t="str">
        <f>"009939921413"</f>
        <v>009939921413</v>
      </c>
      <c r="F5" s="3">
        <v>43865</v>
      </c>
      <c r="G5">
        <v>202008</v>
      </c>
      <c r="H5" t="s">
        <v>107</v>
      </c>
      <c r="I5" t="s">
        <v>108</v>
      </c>
      <c r="J5" t="s">
        <v>109</v>
      </c>
      <c r="K5" t="s">
        <v>78</v>
      </c>
      <c r="L5" t="s">
        <v>110</v>
      </c>
      <c r="M5" t="s">
        <v>111</v>
      </c>
      <c r="N5" t="s">
        <v>112</v>
      </c>
      <c r="O5" t="s">
        <v>81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8.58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 s="4">
        <v>50.45</v>
      </c>
      <c r="BM5" s="4">
        <v>7.57</v>
      </c>
      <c r="BN5" s="4">
        <v>58.02</v>
      </c>
      <c r="BO5" s="4">
        <v>58.02</v>
      </c>
      <c r="BQ5" t="s">
        <v>113</v>
      </c>
      <c r="BR5" t="s">
        <v>114</v>
      </c>
      <c r="BS5" s="3">
        <v>43866</v>
      </c>
      <c r="BT5" s="5">
        <v>0.39652777777777781</v>
      </c>
      <c r="BU5" t="s">
        <v>115</v>
      </c>
      <c r="BV5" t="s">
        <v>85</v>
      </c>
      <c r="BY5">
        <v>1200</v>
      </c>
      <c r="BZ5" t="s">
        <v>27</v>
      </c>
      <c r="CA5" t="s">
        <v>116</v>
      </c>
      <c r="CC5" t="s">
        <v>111</v>
      </c>
      <c r="CD5">
        <v>46</v>
      </c>
      <c r="CE5" t="s">
        <v>96</v>
      </c>
      <c r="CF5" s="3">
        <v>43866</v>
      </c>
      <c r="CI5">
        <v>1</v>
      </c>
      <c r="CJ5">
        <v>1</v>
      </c>
      <c r="CK5">
        <v>21</v>
      </c>
      <c r="CL5" t="s">
        <v>87</v>
      </c>
    </row>
    <row r="6" spans="1:92">
      <c r="A6" t="s">
        <v>72</v>
      </c>
      <c r="B6" t="s">
        <v>73</v>
      </c>
      <c r="C6" t="s">
        <v>74</v>
      </c>
      <c r="E6" t="str">
        <f>"019911488798"</f>
        <v>019911488798</v>
      </c>
      <c r="F6" s="3">
        <v>43866</v>
      </c>
      <c r="G6">
        <v>202008</v>
      </c>
      <c r="H6" t="s">
        <v>117</v>
      </c>
      <c r="I6" t="s">
        <v>118</v>
      </c>
      <c r="J6" t="s">
        <v>119</v>
      </c>
      <c r="K6" t="s">
        <v>78</v>
      </c>
      <c r="L6" t="s">
        <v>120</v>
      </c>
      <c r="M6" t="s">
        <v>121</v>
      </c>
      <c r="N6" t="s">
        <v>122</v>
      </c>
      <c r="O6" t="s">
        <v>81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8.3699999999999992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0.3</v>
      </c>
      <c r="BJ6">
        <v>0.6</v>
      </c>
      <c r="BK6">
        <v>1</v>
      </c>
      <c r="BL6" s="4">
        <v>50.24</v>
      </c>
      <c r="BM6" s="4">
        <v>7.54</v>
      </c>
      <c r="BN6" s="4">
        <v>57.78</v>
      </c>
      <c r="BO6" s="4">
        <v>57.78</v>
      </c>
      <c r="BQ6" t="s">
        <v>123</v>
      </c>
      <c r="BR6" t="s">
        <v>124</v>
      </c>
      <c r="BS6" s="3">
        <v>43867</v>
      </c>
      <c r="BT6" s="5">
        <v>0.3979166666666667</v>
      </c>
      <c r="BU6" t="s">
        <v>125</v>
      </c>
      <c r="BV6" t="s">
        <v>85</v>
      </c>
      <c r="BY6">
        <v>2964.5</v>
      </c>
      <c r="BZ6" t="s">
        <v>27</v>
      </c>
      <c r="CA6" t="s">
        <v>126</v>
      </c>
      <c r="CC6" t="s">
        <v>121</v>
      </c>
      <c r="CD6">
        <v>8301</v>
      </c>
      <c r="CE6" t="s">
        <v>96</v>
      </c>
      <c r="CF6" s="3">
        <v>43871</v>
      </c>
      <c r="CI6">
        <v>1</v>
      </c>
      <c r="CJ6">
        <v>1</v>
      </c>
      <c r="CK6">
        <v>21</v>
      </c>
      <c r="CL6" t="s">
        <v>87</v>
      </c>
    </row>
    <row r="7" spans="1:92">
      <c r="A7" t="s">
        <v>127</v>
      </c>
      <c r="B7" t="s">
        <v>73</v>
      </c>
      <c r="C7" t="s">
        <v>74</v>
      </c>
      <c r="E7" t="str">
        <f>"039902303594"</f>
        <v>039902303594</v>
      </c>
      <c r="F7" s="3">
        <v>43867</v>
      </c>
      <c r="G7">
        <v>202008</v>
      </c>
      <c r="H7" t="s">
        <v>88</v>
      </c>
      <c r="I7" t="s">
        <v>89</v>
      </c>
      <c r="J7" t="s">
        <v>128</v>
      </c>
      <c r="K7" t="s">
        <v>78</v>
      </c>
      <c r="L7" t="s">
        <v>79</v>
      </c>
      <c r="M7" t="s">
        <v>80</v>
      </c>
      <c r="N7" t="s">
        <v>77</v>
      </c>
      <c r="O7" t="s">
        <v>81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8.3699999999999992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 s="4">
        <v>50.24</v>
      </c>
      <c r="BM7" s="4">
        <v>7.54</v>
      </c>
      <c r="BN7" s="4">
        <v>57.78</v>
      </c>
      <c r="BO7" s="4">
        <v>57.78</v>
      </c>
      <c r="BQ7" t="s">
        <v>129</v>
      </c>
      <c r="BR7" t="s">
        <v>130</v>
      </c>
      <c r="BS7" s="3">
        <v>43868</v>
      </c>
      <c r="BT7" s="5">
        <v>0.41388888888888892</v>
      </c>
      <c r="BU7" t="s">
        <v>84</v>
      </c>
      <c r="BV7" t="s">
        <v>85</v>
      </c>
      <c r="BY7">
        <v>1200</v>
      </c>
      <c r="BZ7" t="s">
        <v>27</v>
      </c>
      <c r="CA7" t="s">
        <v>86</v>
      </c>
      <c r="CC7" t="s">
        <v>80</v>
      </c>
      <c r="CD7">
        <v>6000</v>
      </c>
      <c r="CE7" t="s">
        <v>96</v>
      </c>
      <c r="CF7" s="3">
        <v>43871</v>
      </c>
      <c r="CI7">
        <v>1</v>
      </c>
      <c r="CJ7">
        <v>1</v>
      </c>
      <c r="CK7">
        <v>21</v>
      </c>
      <c r="CL7" t="s">
        <v>87</v>
      </c>
    </row>
    <row r="8" spans="1:92">
      <c r="A8" t="s">
        <v>127</v>
      </c>
      <c r="B8" t="s">
        <v>73</v>
      </c>
      <c r="C8" t="s">
        <v>74</v>
      </c>
      <c r="E8" t="str">
        <f>"029908434770"</f>
        <v>029908434770</v>
      </c>
      <c r="F8" s="3">
        <v>43864</v>
      </c>
      <c r="G8">
        <v>202008</v>
      </c>
      <c r="H8" t="s">
        <v>131</v>
      </c>
      <c r="I8" t="s">
        <v>132</v>
      </c>
      <c r="J8" t="s">
        <v>77</v>
      </c>
      <c r="K8" t="s">
        <v>78</v>
      </c>
      <c r="L8" t="s">
        <v>117</v>
      </c>
      <c r="M8" t="s">
        <v>118</v>
      </c>
      <c r="N8" t="s">
        <v>133</v>
      </c>
      <c r="O8" t="s">
        <v>81</v>
      </c>
      <c r="P8" t="str">
        <f>"119942270FM                   "</f>
        <v xml:space="preserve">119942270FM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8.58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0.6</v>
      </c>
      <c r="BK8">
        <v>1</v>
      </c>
      <c r="BL8" s="4">
        <v>50.45</v>
      </c>
      <c r="BM8" s="4">
        <v>7.57</v>
      </c>
      <c r="BN8" s="4">
        <v>58.02</v>
      </c>
      <c r="BO8" s="4">
        <v>58.02</v>
      </c>
      <c r="BQ8" t="s">
        <v>134</v>
      </c>
      <c r="BR8" t="s">
        <v>135</v>
      </c>
      <c r="BS8" s="3">
        <v>43865</v>
      </c>
      <c r="BT8" s="5">
        <v>0.43055555555555558</v>
      </c>
      <c r="BU8" t="s">
        <v>136</v>
      </c>
      <c r="BV8" t="s">
        <v>85</v>
      </c>
      <c r="BY8">
        <v>2916</v>
      </c>
      <c r="BZ8" t="s">
        <v>27</v>
      </c>
      <c r="CA8" t="s">
        <v>137</v>
      </c>
      <c r="CC8" t="s">
        <v>118</v>
      </c>
      <c r="CD8">
        <v>8000</v>
      </c>
      <c r="CE8" t="s">
        <v>96</v>
      </c>
      <c r="CF8" s="3">
        <v>43866</v>
      </c>
      <c r="CI8">
        <v>1</v>
      </c>
      <c r="CJ8">
        <v>1</v>
      </c>
      <c r="CK8">
        <v>21</v>
      </c>
      <c r="CL8" t="s">
        <v>87</v>
      </c>
    </row>
    <row r="9" spans="1:92">
      <c r="A9" t="s">
        <v>72</v>
      </c>
      <c r="B9" t="s">
        <v>73</v>
      </c>
      <c r="C9" t="s">
        <v>74</v>
      </c>
      <c r="E9" t="str">
        <f>"009939209580"</f>
        <v>009939209580</v>
      </c>
      <c r="F9" s="3">
        <v>43864</v>
      </c>
      <c r="G9">
        <v>202008</v>
      </c>
      <c r="H9" t="s">
        <v>138</v>
      </c>
      <c r="I9" t="s">
        <v>139</v>
      </c>
      <c r="J9" t="s">
        <v>140</v>
      </c>
      <c r="K9" t="s">
        <v>78</v>
      </c>
      <c r="L9" t="s">
        <v>141</v>
      </c>
      <c r="M9" t="s">
        <v>142</v>
      </c>
      <c r="N9" t="s">
        <v>143</v>
      </c>
      <c r="O9" t="s">
        <v>144</v>
      </c>
      <c r="P9" t="str">
        <f>"11004530FN 460040             "</f>
        <v xml:space="preserve">11004530FN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16.09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0.9</v>
      </c>
      <c r="BK9">
        <v>1</v>
      </c>
      <c r="BL9" s="4">
        <v>94.59</v>
      </c>
      <c r="BM9" s="4">
        <v>14.19</v>
      </c>
      <c r="BN9" s="4">
        <v>108.78</v>
      </c>
      <c r="BO9" s="4">
        <v>108.78</v>
      </c>
      <c r="BQ9" t="s">
        <v>145</v>
      </c>
      <c r="BR9" t="s">
        <v>146</v>
      </c>
      <c r="BS9" s="3">
        <v>43865</v>
      </c>
      <c r="BT9" s="5">
        <v>0.39583333333333331</v>
      </c>
      <c r="BU9" t="s">
        <v>147</v>
      </c>
      <c r="BV9" t="s">
        <v>85</v>
      </c>
      <c r="BY9">
        <v>4530.24</v>
      </c>
      <c r="BZ9" t="s">
        <v>27</v>
      </c>
      <c r="CA9" t="s">
        <v>148</v>
      </c>
      <c r="CC9" t="s">
        <v>142</v>
      </c>
      <c r="CD9">
        <v>3200</v>
      </c>
      <c r="CE9" t="s">
        <v>96</v>
      </c>
      <c r="CF9" s="3">
        <v>43866</v>
      </c>
      <c r="CI9">
        <v>1</v>
      </c>
      <c r="CJ9">
        <v>1</v>
      </c>
      <c r="CK9">
        <v>31</v>
      </c>
      <c r="CL9" t="s">
        <v>87</v>
      </c>
    </row>
    <row r="10" spans="1:92">
      <c r="A10" t="s">
        <v>72</v>
      </c>
      <c r="B10" t="s">
        <v>73</v>
      </c>
      <c r="C10" t="s">
        <v>74</v>
      </c>
      <c r="E10" t="str">
        <f>"019911488801"</f>
        <v>019911488801</v>
      </c>
      <c r="F10" s="3">
        <v>43866</v>
      </c>
      <c r="G10">
        <v>202008</v>
      </c>
      <c r="H10" t="s">
        <v>117</v>
      </c>
      <c r="I10" t="s">
        <v>118</v>
      </c>
      <c r="J10" t="s">
        <v>119</v>
      </c>
      <c r="K10" t="s">
        <v>78</v>
      </c>
      <c r="L10" t="s">
        <v>149</v>
      </c>
      <c r="M10" t="s">
        <v>150</v>
      </c>
      <c r="N10" t="s">
        <v>151</v>
      </c>
      <c r="O10" t="s">
        <v>81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8.3699999999999992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0.7</v>
      </c>
      <c r="BK10">
        <v>1</v>
      </c>
      <c r="BL10" s="4">
        <v>50.24</v>
      </c>
      <c r="BM10" s="4">
        <v>7.54</v>
      </c>
      <c r="BN10" s="4">
        <v>57.78</v>
      </c>
      <c r="BO10" s="4">
        <v>57.78</v>
      </c>
      <c r="BQ10" t="s">
        <v>152</v>
      </c>
      <c r="BR10" t="s">
        <v>124</v>
      </c>
      <c r="BS10" s="3">
        <v>43867</v>
      </c>
      <c r="BT10" s="5">
        <v>0.42708333333333331</v>
      </c>
      <c r="BU10" t="s">
        <v>153</v>
      </c>
      <c r="BV10" t="s">
        <v>85</v>
      </c>
      <c r="BY10">
        <v>3588.2</v>
      </c>
      <c r="BZ10" t="s">
        <v>27</v>
      </c>
      <c r="CA10" t="s">
        <v>154</v>
      </c>
      <c r="CC10" t="s">
        <v>150</v>
      </c>
      <c r="CD10">
        <v>81</v>
      </c>
      <c r="CE10" t="s">
        <v>96</v>
      </c>
      <c r="CF10" s="3">
        <v>43868</v>
      </c>
      <c r="CI10">
        <v>1</v>
      </c>
      <c r="CJ10">
        <v>1</v>
      </c>
      <c r="CK10">
        <v>21</v>
      </c>
      <c r="CL10" t="s">
        <v>87</v>
      </c>
    </row>
    <row r="11" spans="1:92">
      <c r="A11" t="s">
        <v>72</v>
      </c>
      <c r="B11" t="s">
        <v>73</v>
      </c>
      <c r="C11" t="s">
        <v>74</v>
      </c>
      <c r="E11" t="str">
        <f>"019911488799"</f>
        <v>019911488799</v>
      </c>
      <c r="F11" s="3">
        <v>43866</v>
      </c>
      <c r="G11">
        <v>202008</v>
      </c>
      <c r="H11" t="s">
        <v>117</v>
      </c>
      <c r="I11" t="s">
        <v>118</v>
      </c>
      <c r="J11" t="s">
        <v>119</v>
      </c>
      <c r="K11" t="s">
        <v>78</v>
      </c>
      <c r="L11" t="s">
        <v>138</v>
      </c>
      <c r="M11" t="s">
        <v>139</v>
      </c>
      <c r="N11" t="s">
        <v>155</v>
      </c>
      <c r="O11" t="s">
        <v>81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8.3699999999999992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0.5</v>
      </c>
      <c r="BJ11">
        <v>0.7</v>
      </c>
      <c r="BK11">
        <v>1</v>
      </c>
      <c r="BL11" s="4">
        <v>50.24</v>
      </c>
      <c r="BM11" s="4">
        <v>7.54</v>
      </c>
      <c r="BN11" s="4">
        <v>57.78</v>
      </c>
      <c r="BO11" s="4">
        <v>57.78</v>
      </c>
      <c r="BQ11" t="s">
        <v>156</v>
      </c>
      <c r="BR11" t="s">
        <v>124</v>
      </c>
      <c r="BS11" s="3">
        <v>43867</v>
      </c>
      <c r="BT11" s="5">
        <v>0.32361111111111113</v>
      </c>
      <c r="BU11" t="s">
        <v>157</v>
      </c>
      <c r="BV11" t="s">
        <v>85</v>
      </c>
      <c r="BY11">
        <v>3625.23</v>
      </c>
      <c r="BZ11" t="s">
        <v>27</v>
      </c>
      <c r="CA11" t="s">
        <v>158</v>
      </c>
      <c r="CC11" t="s">
        <v>139</v>
      </c>
      <c r="CD11">
        <v>2000</v>
      </c>
      <c r="CE11" t="s">
        <v>96</v>
      </c>
      <c r="CF11" s="3">
        <v>43868</v>
      </c>
      <c r="CI11">
        <v>1</v>
      </c>
      <c r="CJ11">
        <v>1</v>
      </c>
      <c r="CK11">
        <v>21</v>
      </c>
      <c r="CL11" t="s">
        <v>87</v>
      </c>
    </row>
    <row r="12" spans="1:92">
      <c r="A12" t="s">
        <v>72</v>
      </c>
      <c r="B12" t="s">
        <v>73</v>
      </c>
      <c r="C12" t="s">
        <v>74</v>
      </c>
      <c r="E12" t="str">
        <f>"080002533447"</f>
        <v>080002533447</v>
      </c>
      <c r="F12" s="3">
        <v>43865</v>
      </c>
      <c r="G12">
        <v>202008</v>
      </c>
      <c r="H12" t="s">
        <v>117</v>
      </c>
      <c r="I12" t="s">
        <v>118</v>
      </c>
      <c r="J12" t="s">
        <v>159</v>
      </c>
      <c r="K12" t="s">
        <v>78</v>
      </c>
      <c r="L12" t="s">
        <v>117</v>
      </c>
      <c r="M12" t="s">
        <v>118</v>
      </c>
      <c r="N12" t="s">
        <v>160</v>
      </c>
      <c r="O12" t="s">
        <v>81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7.51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0.5</v>
      </c>
      <c r="BJ12">
        <v>2.2000000000000002</v>
      </c>
      <c r="BK12">
        <v>2.5</v>
      </c>
      <c r="BL12" s="4">
        <v>44.14</v>
      </c>
      <c r="BM12" s="4">
        <v>6.62</v>
      </c>
      <c r="BN12" s="4">
        <v>50.76</v>
      </c>
      <c r="BO12" s="4">
        <v>50.76</v>
      </c>
      <c r="BQ12" t="s">
        <v>161</v>
      </c>
      <c r="BR12" t="s">
        <v>162</v>
      </c>
      <c r="BS12" s="3">
        <v>43871</v>
      </c>
      <c r="BT12" s="5">
        <v>0.4069444444444445</v>
      </c>
      <c r="BU12" t="s">
        <v>163</v>
      </c>
      <c r="BV12" t="s">
        <v>87</v>
      </c>
      <c r="BW12" t="s">
        <v>164</v>
      </c>
      <c r="BX12" t="s">
        <v>165</v>
      </c>
      <c r="BY12">
        <v>10959.84</v>
      </c>
      <c r="CA12" t="s">
        <v>166</v>
      </c>
      <c r="CC12" t="s">
        <v>118</v>
      </c>
      <c r="CD12">
        <v>7824</v>
      </c>
      <c r="CE12" t="s">
        <v>167</v>
      </c>
      <c r="CF12" s="3">
        <v>43871</v>
      </c>
      <c r="CI12">
        <v>1</v>
      </c>
      <c r="CJ12">
        <v>3</v>
      </c>
      <c r="CK12">
        <v>22</v>
      </c>
      <c r="CL12" t="s">
        <v>87</v>
      </c>
    </row>
    <row r="13" spans="1:92">
      <c r="A13" t="s">
        <v>72</v>
      </c>
      <c r="B13" t="s">
        <v>73</v>
      </c>
      <c r="C13" t="s">
        <v>74</v>
      </c>
      <c r="E13" t="str">
        <f>"009939176373"</f>
        <v>009939176373</v>
      </c>
      <c r="F13" s="3">
        <v>43864</v>
      </c>
      <c r="G13">
        <v>202008</v>
      </c>
      <c r="H13" t="s">
        <v>79</v>
      </c>
      <c r="I13" t="s">
        <v>80</v>
      </c>
      <c r="J13" t="s">
        <v>77</v>
      </c>
      <c r="K13" t="s">
        <v>78</v>
      </c>
      <c r="L13" t="s">
        <v>138</v>
      </c>
      <c r="M13" t="s">
        <v>139</v>
      </c>
      <c r="N13" t="s">
        <v>168</v>
      </c>
      <c r="O13" t="s">
        <v>81</v>
      </c>
      <c r="P13" t="str">
        <f>"11912270 FM                   "</f>
        <v xml:space="preserve">11912270 FM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8.58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1</v>
      </c>
      <c r="BK13">
        <v>1</v>
      </c>
      <c r="BL13" s="4">
        <v>50.45</v>
      </c>
      <c r="BM13" s="4">
        <v>7.57</v>
      </c>
      <c r="BN13" s="4">
        <v>58.02</v>
      </c>
      <c r="BO13" s="4">
        <v>58.02</v>
      </c>
      <c r="BQ13" t="s">
        <v>169</v>
      </c>
      <c r="BR13" t="s">
        <v>170</v>
      </c>
      <c r="BS13" s="3">
        <v>43865</v>
      </c>
      <c r="BT13" s="5">
        <v>0.33749999999999997</v>
      </c>
      <c r="BU13" t="s">
        <v>171</v>
      </c>
      <c r="BV13" t="s">
        <v>85</v>
      </c>
      <c r="BY13">
        <v>4800</v>
      </c>
      <c r="BZ13" t="s">
        <v>27</v>
      </c>
      <c r="CC13" t="s">
        <v>139</v>
      </c>
      <c r="CD13">
        <v>2021</v>
      </c>
      <c r="CE13" t="s">
        <v>96</v>
      </c>
      <c r="CF13" s="3">
        <v>43866</v>
      </c>
      <c r="CI13">
        <v>1</v>
      </c>
      <c r="CJ13">
        <v>1</v>
      </c>
      <c r="CK13">
        <v>21</v>
      </c>
      <c r="CL13" t="s">
        <v>87</v>
      </c>
    </row>
    <row r="14" spans="1:92">
      <c r="A14" t="s">
        <v>127</v>
      </c>
      <c r="B14" t="s">
        <v>73</v>
      </c>
      <c r="C14" t="s">
        <v>74</v>
      </c>
      <c r="E14" t="str">
        <f>"009939633823"</f>
        <v>009939633823</v>
      </c>
      <c r="F14" s="3">
        <v>43866</v>
      </c>
      <c r="G14">
        <v>202008</v>
      </c>
      <c r="H14" t="s">
        <v>141</v>
      </c>
      <c r="I14" t="s">
        <v>142</v>
      </c>
      <c r="J14" t="s">
        <v>77</v>
      </c>
      <c r="K14" t="s">
        <v>78</v>
      </c>
      <c r="L14" t="s">
        <v>172</v>
      </c>
      <c r="M14" t="s">
        <v>118</v>
      </c>
      <c r="N14" t="s">
        <v>173</v>
      </c>
      <c r="O14" t="s">
        <v>174</v>
      </c>
      <c r="P14" t="str">
        <f>"BRYON CLARK                   "</f>
        <v xml:space="preserve">BRYON CLARK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28.84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21.1</v>
      </c>
      <c r="BJ14">
        <v>9.1</v>
      </c>
      <c r="BK14">
        <v>22</v>
      </c>
      <c r="BL14" s="4">
        <v>178.04</v>
      </c>
      <c r="BM14" s="4">
        <v>26.71</v>
      </c>
      <c r="BN14" s="4">
        <v>204.75</v>
      </c>
      <c r="BO14" s="4">
        <v>204.75</v>
      </c>
      <c r="BQ14" t="s">
        <v>175</v>
      </c>
      <c r="BR14" t="s">
        <v>176</v>
      </c>
      <c r="BS14" s="3">
        <v>43868</v>
      </c>
      <c r="BT14" s="5">
        <v>0.41666666666666669</v>
      </c>
      <c r="BU14" t="s">
        <v>177</v>
      </c>
      <c r="BV14" t="s">
        <v>85</v>
      </c>
      <c r="BY14">
        <v>45435</v>
      </c>
      <c r="CC14" t="s">
        <v>118</v>
      </c>
      <c r="CD14">
        <v>8000</v>
      </c>
      <c r="CE14" t="s">
        <v>96</v>
      </c>
      <c r="CF14" s="3">
        <v>43871</v>
      </c>
      <c r="CI14">
        <v>3</v>
      </c>
      <c r="CJ14">
        <v>2</v>
      </c>
      <c r="CK14" t="s">
        <v>178</v>
      </c>
      <c r="CL14" t="s">
        <v>87</v>
      </c>
    </row>
    <row r="15" spans="1:92">
      <c r="A15" t="s">
        <v>72</v>
      </c>
      <c r="B15" t="s">
        <v>73</v>
      </c>
      <c r="C15" t="s">
        <v>74</v>
      </c>
      <c r="E15" t="str">
        <f>"019911488797"</f>
        <v>019911488797</v>
      </c>
      <c r="F15" s="3">
        <v>43868</v>
      </c>
      <c r="G15">
        <v>202008</v>
      </c>
      <c r="H15" t="s">
        <v>117</v>
      </c>
      <c r="I15" t="s">
        <v>118</v>
      </c>
      <c r="J15" t="s">
        <v>119</v>
      </c>
      <c r="K15" t="s">
        <v>78</v>
      </c>
      <c r="L15" t="s">
        <v>179</v>
      </c>
      <c r="M15" t="s">
        <v>180</v>
      </c>
      <c r="N15" t="s">
        <v>181</v>
      </c>
      <c r="O15" t="s">
        <v>174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20.41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8.1999999999999993</v>
      </c>
      <c r="BJ15">
        <v>8.6</v>
      </c>
      <c r="BK15">
        <v>9</v>
      </c>
      <c r="BL15" s="4">
        <v>127.47</v>
      </c>
      <c r="BM15" s="4">
        <v>19.12</v>
      </c>
      <c r="BN15" s="4">
        <v>146.59</v>
      </c>
      <c r="BO15" s="4">
        <v>146.59</v>
      </c>
      <c r="BQ15" t="s">
        <v>182</v>
      </c>
      <c r="BR15" t="s">
        <v>124</v>
      </c>
      <c r="BS15" s="3">
        <v>43872</v>
      </c>
      <c r="BT15" s="5">
        <v>0.4777777777777778</v>
      </c>
      <c r="BU15" t="s">
        <v>183</v>
      </c>
      <c r="BV15" t="s">
        <v>85</v>
      </c>
      <c r="BY15">
        <v>42893.03</v>
      </c>
      <c r="CA15" t="s">
        <v>184</v>
      </c>
      <c r="CC15" t="s">
        <v>180</v>
      </c>
      <c r="CD15">
        <v>2570</v>
      </c>
      <c r="CE15" t="s">
        <v>96</v>
      </c>
      <c r="CF15" s="3">
        <v>43874</v>
      </c>
      <c r="CI15">
        <v>3</v>
      </c>
      <c r="CJ15">
        <v>2</v>
      </c>
      <c r="CK15" t="s">
        <v>185</v>
      </c>
      <c r="CL15" t="s">
        <v>87</v>
      </c>
    </row>
    <row r="16" spans="1:92">
      <c r="A16" t="s">
        <v>72</v>
      </c>
      <c r="B16" t="s">
        <v>73</v>
      </c>
      <c r="C16" t="s">
        <v>74</v>
      </c>
      <c r="E16" t="str">
        <f>"009939486994"</f>
        <v>009939486994</v>
      </c>
      <c r="F16" s="3">
        <v>43868</v>
      </c>
      <c r="G16">
        <v>202008</v>
      </c>
      <c r="H16" t="s">
        <v>100</v>
      </c>
      <c r="I16" t="s">
        <v>101</v>
      </c>
      <c r="J16" t="s">
        <v>186</v>
      </c>
      <c r="K16" t="s">
        <v>78</v>
      </c>
      <c r="L16" t="s">
        <v>117</v>
      </c>
      <c r="M16" t="s">
        <v>118</v>
      </c>
      <c r="N16" t="s">
        <v>133</v>
      </c>
      <c r="O16" t="s">
        <v>81</v>
      </c>
      <c r="P16" t="str">
        <f>"...                           "</f>
        <v xml:space="preserve">...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8.3699999999999992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 s="4">
        <v>50.24</v>
      </c>
      <c r="BM16" s="4">
        <v>7.54</v>
      </c>
      <c r="BN16" s="4">
        <v>57.78</v>
      </c>
      <c r="BO16" s="4">
        <v>57.78</v>
      </c>
      <c r="BQ16" t="s">
        <v>187</v>
      </c>
      <c r="BR16" t="s">
        <v>188</v>
      </c>
      <c r="BS16" s="3">
        <v>43871</v>
      </c>
      <c r="BT16" s="5">
        <v>0.40902777777777777</v>
      </c>
      <c r="BU16" t="s">
        <v>189</v>
      </c>
      <c r="BV16" t="s">
        <v>85</v>
      </c>
      <c r="BY16">
        <v>1200</v>
      </c>
      <c r="BZ16" t="s">
        <v>27</v>
      </c>
      <c r="CA16" t="s">
        <v>137</v>
      </c>
      <c r="CC16" t="s">
        <v>118</v>
      </c>
      <c r="CD16">
        <v>8000</v>
      </c>
      <c r="CE16" t="s">
        <v>96</v>
      </c>
      <c r="CF16" s="3">
        <v>43871</v>
      </c>
      <c r="CI16">
        <v>1</v>
      </c>
      <c r="CJ16">
        <v>1</v>
      </c>
      <c r="CK16">
        <v>21</v>
      </c>
      <c r="CL16" t="s">
        <v>87</v>
      </c>
    </row>
    <row r="17" spans="1:91">
      <c r="A17" t="s">
        <v>72</v>
      </c>
      <c r="B17" t="s">
        <v>73</v>
      </c>
      <c r="C17" t="s">
        <v>74</v>
      </c>
      <c r="E17" t="str">
        <f>"069907160858"</f>
        <v>069907160858</v>
      </c>
      <c r="F17" s="3">
        <v>43868</v>
      </c>
      <c r="G17">
        <v>202008</v>
      </c>
      <c r="H17" t="s">
        <v>190</v>
      </c>
      <c r="I17" t="s">
        <v>191</v>
      </c>
      <c r="J17" t="s">
        <v>192</v>
      </c>
      <c r="K17" t="s">
        <v>78</v>
      </c>
      <c r="L17" t="s">
        <v>193</v>
      </c>
      <c r="M17" t="s">
        <v>150</v>
      </c>
      <c r="N17" t="s">
        <v>194</v>
      </c>
      <c r="O17" t="s">
        <v>174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15.7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5.9</v>
      </c>
      <c r="BJ17">
        <v>4.7</v>
      </c>
      <c r="BK17">
        <v>6</v>
      </c>
      <c r="BL17" s="4">
        <v>99.2</v>
      </c>
      <c r="BM17" s="4">
        <v>14.88</v>
      </c>
      <c r="BN17" s="4">
        <v>114.08</v>
      </c>
      <c r="BO17" s="4">
        <v>114.08</v>
      </c>
      <c r="BQ17" t="s">
        <v>195</v>
      </c>
      <c r="BR17" t="s">
        <v>196</v>
      </c>
      <c r="BS17" s="3">
        <v>43871</v>
      </c>
      <c r="BT17" s="5">
        <v>0.54305555555555551</v>
      </c>
      <c r="BU17" t="s">
        <v>197</v>
      </c>
      <c r="BV17" t="s">
        <v>85</v>
      </c>
      <c r="BY17">
        <v>23316.23</v>
      </c>
      <c r="CA17" t="s">
        <v>198</v>
      </c>
      <c r="CC17" t="s">
        <v>150</v>
      </c>
      <c r="CD17">
        <v>200</v>
      </c>
      <c r="CE17" t="s">
        <v>96</v>
      </c>
      <c r="CF17" s="3">
        <v>43873</v>
      </c>
      <c r="CI17">
        <v>0</v>
      </c>
      <c r="CJ17">
        <v>0</v>
      </c>
      <c r="CK17" t="s">
        <v>199</v>
      </c>
      <c r="CL17" t="s">
        <v>87</v>
      </c>
    </row>
    <row r="18" spans="1:91">
      <c r="A18" t="s">
        <v>127</v>
      </c>
      <c r="B18" t="s">
        <v>73</v>
      </c>
      <c r="C18" t="s">
        <v>74</v>
      </c>
      <c r="E18" t="str">
        <f>"029908434771"</f>
        <v>029908434771</v>
      </c>
      <c r="F18" s="3">
        <v>43871</v>
      </c>
      <c r="G18">
        <v>202008</v>
      </c>
      <c r="H18" t="s">
        <v>131</v>
      </c>
      <c r="I18" t="s">
        <v>132</v>
      </c>
      <c r="J18" t="s">
        <v>77</v>
      </c>
      <c r="K18" t="s">
        <v>78</v>
      </c>
      <c r="L18" t="s">
        <v>117</v>
      </c>
      <c r="M18" t="s">
        <v>118</v>
      </c>
      <c r="N18" t="s">
        <v>133</v>
      </c>
      <c r="O18" t="s">
        <v>81</v>
      </c>
      <c r="P18" t="str">
        <f>"11942270 FM                   "</f>
        <v xml:space="preserve">11942270 FM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8.3699999999999992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1.1000000000000001</v>
      </c>
      <c r="BJ18">
        <v>0.5</v>
      </c>
      <c r="BK18">
        <v>1.5</v>
      </c>
      <c r="BL18" s="4">
        <v>50.24</v>
      </c>
      <c r="BM18" s="4">
        <v>7.54</v>
      </c>
      <c r="BN18" s="4">
        <v>57.78</v>
      </c>
      <c r="BO18" s="4">
        <v>57.78</v>
      </c>
      <c r="BQ18" t="s">
        <v>134</v>
      </c>
      <c r="BR18" t="s">
        <v>200</v>
      </c>
      <c r="BS18" s="3">
        <v>43872</v>
      </c>
      <c r="BT18" s="5">
        <v>0.39027777777777778</v>
      </c>
      <c r="BU18" t="s">
        <v>136</v>
      </c>
      <c r="BV18" t="s">
        <v>85</v>
      </c>
      <c r="BY18">
        <v>2574</v>
      </c>
      <c r="BZ18" t="s">
        <v>27</v>
      </c>
      <c r="CA18" t="s">
        <v>137</v>
      </c>
      <c r="CC18" t="s">
        <v>118</v>
      </c>
      <c r="CD18">
        <v>8000</v>
      </c>
      <c r="CE18" t="s">
        <v>96</v>
      </c>
      <c r="CF18" s="3">
        <v>43873</v>
      </c>
      <c r="CI18">
        <v>1</v>
      </c>
      <c r="CJ18">
        <v>1</v>
      </c>
      <c r="CK18">
        <v>21</v>
      </c>
      <c r="CL18" t="s">
        <v>87</v>
      </c>
    </row>
    <row r="19" spans="1:91">
      <c r="A19" t="s">
        <v>72</v>
      </c>
      <c r="B19" t="s">
        <v>73</v>
      </c>
      <c r="C19" t="s">
        <v>74</v>
      </c>
      <c r="E19" t="str">
        <f>"009939176374"</f>
        <v>009939176374</v>
      </c>
      <c r="F19" s="3">
        <v>43871</v>
      </c>
      <c r="G19">
        <v>202008</v>
      </c>
      <c r="H19" t="s">
        <v>79</v>
      </c>
      <c r="I19" t="s">
        <v>80</v>
      </c>
      <c r="J19" t="s">
        <v>77</v>
      </c>
      <c r="K19" t="s">
        <v>78</v>
      </c>
      <c r="L19" t="s">
        <v>149</v>
      </c>
      <c r="M19" t="s">
        <v>150</v>
      </c>
      <c r="N19" t="s">
        <v>201</v>
      </c>
      <c r="O19" t="s">
        <v>81</v>
      </c>
      <c r="P19" t="str">
        <f>"11912270 FM                   "</f>
        <v xml:space="preserve">11912270 FM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8.3699999999999992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50.24</v>
      </c>
      <c r="BM19" s="4">
        <v>7.54</v>
      </c>
      <c r="BN19" s="4">
        <v>57.78</v>
      </c>
      <c r="BO19" s="4">
        <v>57.78</v>
      </c>
      <c r="BQ19" t="s">
        <v>202</v>
      </c>
      <c r="BR19" t="s">
        <v>170</v>
      </c>
      <c r="BS19" s="3">
        <v>43872</v>
      </c>
      <c r="BT19" s="5">
        <v>0.42291666666666666</v>
      </c>
      <c r="BU19" t="s">
        <v>115</v>
      </c>
      <c r="BV19" t="s">
        <v>85</v>
      </c>
      <c r="BY19">
        <v>1200</v>
      </c>
      <c r="BZ19" t="s">
        <v>27</v>
      </c>
      <c r="CA19" t="s">
        <v>116</v>
      </c>
      <c r="CC19" t="s">
        <v>150</v>
      </c>
      <c r="CD19">
        <v>140</v>
      </c>
      <c r="CE19" t="s">
        <v>96</v>
      </c>
      <c r="CF19" s="3">
        <v>43875</v>
      </c>
      <c r="CI19">
        <v>1</v>
      </c>
      <c r="CJ19">
        <v>1</v>
      </c>
      <c r="CK19">
        <v>21</v>
      </c>
      <c r="CL19" t="s">
        <v>87</v>
      </c>
    </row>
    <row r="20" spans="1:91">
      <c r="A20" t="s">
        <v>72</v>
      </c>
      <c r="B20" t="s">
        <v>73</v>
      </c>
      <c r="C20" t="s">
        <v>74</v>
      </c>
      <c r="E20" t="str">
        <f>"019911488796"</f>
        <v>019911488796</v>
      </c>
      <c r="F20" s="3">
        <v>43868</v>
      </c>
      <c r="G20">
        <v>202008</v>
      </c>
      <c r="H20" t="s">
        <v>117</v>
      </c>
      <c r="I20" t="s">
        <v>118</v>
      </c>
      <c r="J20" t="s">
        <v>119</v>
      </c>
      <c r="K20" t="s">
        <v>78</v>
      </c>
      <c r="L20" t="s">
        <v>203</v>
      </c>
      <c r="M20" t="s">
        <v>204</v>
      </c>
      <c r="N20" t="s">
        <v>205</v>
      </c>
      <c r="O20" t="s">
        <v>81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10.47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2.1</v>
      </c>
      <c r="BJ20">
        <v>1.6</v>
      </c>
      <c r="BK20">
        <v>2.5</v>
      </c>
      <c r="BL20" s="4">
        <v>62.8</v>
      </c>
      <c r="BM20" s="4">
        <v>9.42</v>
      </c>
      <c r="BN20" s="4">
        <v>72.22</v>
      </c>
      <c r="BO20" s="4">
        <v>72.22</v>
      </c>
      <c r="BQ20" t="s">
        <v>206</v>
      </c>
      <c r="BR20" t="s">
        <v>124</v>
      </c>
      <c r="BS20" s="3">
        <v>43871</v>
      </c>
      <c r="BT20" s="5">
        <v>0.375</v>
      </c>
      <c r="BU20" t="s">
        <v>207</v>
      </c>
      <c r="BV20" t="s">
        <v>85</v>
      </c>
      <c r="BY20">
        <v>7923.6</v>
      </c>
      <c r="BZ20" t="s">
        <v>27</v>
      </c>
      <c r="CA20" t="s">
        <v>208</v>
      </c>
      <c r="CC20" t="s">
        <v>204</v>
      </c>
      <c r="CD20">
        <v>1682</v>
      </c>
      <c r="CE20" t="s">
        <v>96</v>
      </c>
      <c r="CF20" s="3">
        <v>43873</v>
      </c>
      <c r="CI20">
        <v>1</v>
      </c>
      <c r="CJ20">
        <v>1</v>
      </c>
      <c r="CK20">
        <v>21</v>
      </c>
      <c r="CL20" t="s">
        <v>87</v>
      </c>
    </row>
    <row r="21" spans="1:91">
      <c r="A21" t="s">
        <v>72</v>
      </c>
      <c r="B21" t="s">
        <v>73</v>
      </c>
      <c r="C21" t="s">
        <v>74</v>
      </c>
      <c r="E21" t="str">
        <f>"009939613172"</f>
        <v>009939613172</v>
      </c>
      <c r="F21" s="3">
        <v>43871</v>
      </c>
      <c r="G21">
        <v>202008</v>
      </c>
      <c r="H21" t="s">
        <v>100</v>
      </c>
      <c r="I21" t="s">
        <v>101</v>
      </c>
      <c r="J21" t="s">
        <v>209</v>
      </c>
      <c r="K21" t="s">
        <v>78</v>
      </c>
      <c r="L21" t="s">
        <v>100</v>
      </c>
      <c r="M21" t="s">
        <v>101</v>
      </c>
      <c r="N21" t="s">
        <v>210</v>
      </c>
      <c r="O21" t="s">
        <v>174</v>
      </c>
      <c r="P21" t="str">
        <f>"RRN-BCEC-45B4                 "</f>
        <v xml:space="preserve">RRN-BCEC-45B4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11.78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0.8</v>
      </c>
      <c r="BJ21">
        <v>1.6</v>
      </c>
      <c r="BK21">
        <v>2</v>
      </c>
      <c r="BL21" s="4">
        <v>75.66</v>
      </c>
      <c r="BM21" s="4">
        <v>11.35</v>
      </c>
      <c r="BN21" s="4">
        <v>87.01</v>
      </c>
      <c r="BO21" s="4">
        <v>87.01</v>
      </c>
      <c r="BQ21" t="s">
        <v>211</v>
      </c>
      <c r="BR21" t="s">
        <v>212</v>
      </c>
      <c r="BS21" s="3">
        <v>43873</v>
      </c>
      <c r="BT21" s="5">
        <v>0.66666666666666663</v>
      </c>
      <c r="BU21" t="s">
        <v>213</v>
      </c>
      <c r="BV21" t="s">
        <v>87</v>
      </c>
      <c r="BW21" t="s">
        <v>214</v>
      </c>
      <c r="BX21" t="s">
        <v>215</v>
      </c>
      <c r="BY21">
        <v>7877.12</v>
      </c>
      <c r="CC21" t="s">
        <v>101</v>
      </c>
      <c r="CD21">
        <v>1619</v>
      </c>
      <c r="CE21" t="s">
        <v>96</v>
      </c>
      <c r="CF21" s="3">
        <v>43875</v>
      </c>
      <c r="CI21">
        <v>1</v>
      </c>
      <c r="CJ21">
        <v>2</v>
      </c>
      <c r="CK21" t="s">
        <v>216</v>
      </c>
      <c r="CL21" t="s">
        <v>87</v>
      </c>
    </row>
    <row r="22" spans="1:91">
      <c r="A22" t="s">
        <v>72</v>
      </c>
      <c r="B22" t="s">
        <v>73</v>
      </c>
      <c r="C22" t="s">
        <v>74</v>
      </c>
      <c r="E22" t="str">
        <f>"080002537863"</f>
        <v>080002537863</v>
      </c>
      <c r="F22" s="3">
        <v>43871</v>
      </c>
      <c r="G22">
        <v>202008</v>
      </c>
      <c r="H22" t="s">
        <v>100</v>
      </c>
      <c r="I22" t="s">
        <v>101</v>
      </c>
      <c r="J22" t="s">
        <v>217</v>
      </c>
      <c r="K22" t="s">
        <v>78</v>
      </c>
      <c r="L22" t="s">
        <v>172</v>
      </c>
      <c r="M22" t="s">
        <v>118</v>
      </c>
      <c r="N22" t="s">
        <v>218</v>
      </c>
      <c r="O22" t="s">
        <v>174</v>
      </c>
      <c r="P22" t="str">
        <f>"MPJHB30878                    "</f>
        <v xml:space="preserve">MPJHB30878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20.81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4.5</v>
      </c>
      <c r="BJ22">
        <v>20</v>
      </c>
      <c r="BK22">
        <v>20</v>
      </c>
      <c r="BL22" s="4">
        <v>129.87</v>
      </c>
      <c r="BM22" s="4">
        <v>19.48</v>
      </c>
      <c r="BN22" s="4">
        <v>149.35</v>
      </c>
      <c r="BO22" s="4">
        <v>149.35</v>
      </c>
      <c r="BQ22" t="s">
        <v>219</v>
      </c>
      <c r="BR22" t="s">
        <v>220</v>
      </c>
      <c r="BS22" s="3">
        <v>43873</v>
      </c>
      <c r="BT22" s="5">
        <v>0.63194444444444442</v>
      </c>
      <c r="BU22" t="s">
        <v>221</v>
      </c>
      <c r="BV22" t="s">
        <v>85</v>
      </c>
      <c r="BY22">
        <v>99918.24</v>
      </c>
      <c r="CA22" t="s">
        <v>222</v>
      </c>
      <c r="CC22" t="s">
        <v>118</v>
      </c>
      <c r="CD22">
        <v>7441</v>
      </c>
      <c r="CE22" t="s">
        <v>223</v>
      </c>
      <c r="CF22" s="3">
        <v>43873</v>
      </c>
      <c r="CI22">
        <v>2</v>
      </c>
      <c r="CJ22">
        <v>2</v>
      </c>
      <c r="CK22" t="s">
        <v>224</v>
      </c>
      <c r="CL22" t="s">
        <v>87</v>
      </c>
    </row>
    <row r="23" spans="1:91">
      <c r="A23" t="s">
        <v>72</v>
      </c>
      <c r="B23" t="s">
        <v>73</v>
      </c>
      <c r="C23" t="s">
        <v>74</v>
      </c>
      <c r="E23" t="str">
        <f>"009939592633"</f>
        <v>009939592633</v>
      </c>
      <c r="F23" s="3">
        <v>43872</v>
      </c>
      <c r="G23">
        <v>202008</v>
      </c>
      <c r="H23" t="s">
        <v>117</v>
      </c>
      <c r="I23" t="s">
        <v>118</v>
      </c>
      <c r="J23" t="s">
        <v>119</v>
      </c>
      <c r="K23" t="s">
        <v>78</v>
      </c>
      <c r="L23" t="s">
        <v>225</v>
      </c>
      <c r="M23" t="s">
        <v>226</v>
      </c>
      <c r="N23" t="s">
        <v>227</v>
      </c>
      <c r="O23" t="s">
        <v>174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14.26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15.4</v>
      </c>
      <c r="BJ23">
        <v>19.600000000000001</v>
      </c>
      <c r="BK23">
        <v>20</v>
      </c>
      <c r="BL23" s="4">
        <v>90.54</v>
      </c>
      <c r="BM23" s="4">
        <v>13.58</v>
      </c>
      <c r="BN23" s="4">
        <v>104.12</v>
      </c>
      <c r="BO23" s="4">
        <v>104.12</v>
      </c>
      <c r="BQ23" t="s">
        <v>228</v>
      </c>
      <c r="BR23" t="s">
        <v>124</v>
      </c>
      <c r="BS23" s="3">
        <v>43873</v>
      </c>
      <c r="BT23" s="5">
        <v>0.47916666666666669</v>
      </c>
      <c r="BU23" t="s">
        <v>229</v>
      </c>
      <c r="BV23" t="s">
        <v>85</v>
      </c>
      <c r="BY23">
        <v>97817.279999999999</v>
      </c>
      <c r="CC23" t="s">
        <v>226</v>
      </c>
      <c r="CD23">
        <v>6500</v>
      </c>
      <c r="CE23" t="s">
        <v>230</v>
      </c>
      <c r="CF23" s="3">
        <v>43878</v>
      </c>
      <c r="CI23">
        <v>0</v>
      </c>
      <c r="CJ23">
        <v>0</v>
      </c>
      <c r="CK23" t="s">
        <v>231</v>
      </c>
      <c r="CL23" t="s">
        <v>87</v>
      </c>
    </row>
    <row r="24" spans="1:91">
      <c r="A24" t="s">
        <v>127</v>
      </c>
      <c r="B24" t="s">
        <v>73</v>
      </c>
      <c r="C24" t="s">
        <v>74</v>
      </c>
      <c r="E24" t="str">
        <f>"039902303581"</f>
        <v>039902303581</v>
      </c>
      <c r="F24" s="3">
        <v>43871</v>
      </c>
      <c r="G24">
        <v>202008</v>
      </c>
      <c r="H24" t="s">
        <v>88</v>
      </c>
      <c r="I24" t="s">
        <v>89</v>
      </c>
      <c r="J24" t="s">
        <v>77</v>
      </c>
      <c r="K24" t="s">
        <v>78</v>
      </c>
      <c r="L24" t="s">
        <v>79</v>
      </c>
      <c r="M24" t="s">
        <v>80</v>
      </c>
      <c r="N24" t="s">
        <v>77</v>
      </c>
      <c r="O24" t="s">
        <v>81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8.3699999999999992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50.24</v>
      </c>
      <c r="BM24" s="4">
        <v>7.54</v>
      </c>
      <c r="BN24" s="4">
        <v>57.78</v>
      </c>
      <c r="BO24" s="4">
        <v>57.78</v>
      </c>
      <c r="BR24" t="s">
        <v>232</v>
      </c>
      <c r="BS24" s="3">
        <v>43872</v>
      </c>
      <c r="BT24" s="5">
        <v>0.39583333333333331</v>
      </c>
      <c r="BU24" t="s">
        <v>233</v>
      </c>
      <c r="BV24" t="s">
        <v>85</v>
      </c>
      <c r="BY24">
        <v>1200</v>
      </c>
      <c r="BZ24" t="s">
        <v>27</v>
      </c>
      <c r="CA24" t="s">
        <v>95</v>
      </c>
      <c r="CC24" t="s">
        <v>80</v>
      </c>
      <c r="CD24">
        <v>6045</v>
      </c>
      <c r="CE24" t="s">
        <v>96</v>
      </c>
      <c r="CF24" s="3">
        <v>43873</v>
      </c>
      <c r="CI24">
        <v>1</v>
      </c>
      <c r="CJ24">
        <v>1</v>
      </c>
      <c r="CK24">
        <v>21</v>
      </c>
      <c r="CL24" t="s">
        <v>87</v>
      </c>
    </row>
    <row r="25" spans="1:91">
      <c r="A25" t="s">
        <v>72</v>
      </c>
      <c r="B25" t="s">
        <v>73</v>
      </c>
      <c r="C25" t="s">
        <v>74</v>
      </c>
      <c r="E25" t="str">
        <f>"009939921414"</f>
        <v>009939921414</v>
      </c>
      <c r="F25" s="3">
        <v>43872</v>
      </c>
      <c r="G25">
        <v>202008</v>
      </c>
      <c r="H25" t="s">
        <v>107</v>
      </c>
      <c r="I25" t="s">
        <v>108</v>
      </c>
      <c r="J25" t="s">
        <v>109</v>
      </c>
      <c r="K25" t="s">
        <v>78</v>
      </c>
      <c r="L25" t="s">
        <v>110</v>
      </c>
      <c r="M25" t="s">
        <v>111</v>
      </c>
      <c r="N25" t="s">
        <v>112</v>
      </c>
      <c r="O25" t="s">
        <v>174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15.7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 s="4">
        <v>99.2</v>
      </c>
      <c r="BM25" s="4">
        <v>14.88</v>
      </c>
      <c r="BN25" s="4">
        <v>114.08</v>
      </c>
      <c r="BO25" s="4">
        <v>114.08</v>
      </c>
      <c r="BQ25" t="s">
        <v>113</v>
      </c>
      <c r="BR25" t="s">
        <v>234</v>
      </c>
      <c r="BS25" s="3">
        <v>43873</v>
      </c>
      <c r="BT25" s="5">
        <v>0.46249999999999997</v>
      </c>
      <c r="BU25" t="s">
        <v>235</v>
      </c>
      <c r="BV25" t="s">
        <v>85</v>
      </c>
      <c r="BY25">
        <v>1200</v>
      </c>
      <c r="CC25" t="s">
        <v>111</v>
      </c>
      <c r="CD25">
        <v>46</v>
      </c>
      <c r="CE25" t="s">
        <v>96</v>
      </c>
      <c r="CF25" s="3">
        <v>43875</v>
      </c>
      <c r="CI25">
        <v>0</v>
      </c>
      <c r="CJ25">
        <v>0</v>
      </c>
      <c r="CK25" t="s">
        <v>199</v>
      </c>
      <c r="CL25" t="s">
        <v>87</v>
      </c>
    </row>
    <row r="26" spans="1:91">
      <c r="A26" t="s">
        <v>72</v>
      </c>
      <c r="B26" t="s">
        <v>73</v>
      </c>
      <c r="C26" t="s">
        <v>74</v>
      </c>
      <c r="E26" t="str">
        <f>"019911488794"</f>
        <v>019911488794</v>
      </c>
      <c r="F26" s="3">
        <v>43872</v>
      </c>
      <c r="G26">
        <v>202008</v>
      </c>
      <c r="H26" t="s">
        <v>117</v>
      </c>
      <c r="I26" t="s">
        <v>118</v>
      </c>
      <c r="J26" t="s">
        <v>119</v>
      </c>
      <c r="K26" t="s">
        <v>78</v>
      </c>
      <c r="L26" t="s">
        <v>236</v>
      </c>
      <c r="M26" t="s">
        <v>237</v>
      </c>
      <c r="N26" t="s">
        <v>238</v>
      </c>
      <c r="O26" t="s">
        <v>81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6.54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</v>
      </c>
      <c r="BJ26">
        <v>1.9</v>
      </c>
      <c r="BK26">
        <v>2</v>
      </c>
      <c r="BL26" s="4">
        <v>39.25</v>
      </c>
      <c r="BM26" s="4">
        <v>5.89</v>
      </c>
      <c r="BN26" s="4">
        <v>45.14</v>
      </c>
      <c r="BO26" s="4">
        <v>45.14</v>
      </c>
      <c r="BQ26" t="s">
        <v>239</v>
      </c>
      <c r="BR26" t="s">
        <v>124</v>
      </c>
      <c r="BS26" s="3">
        <v>43873</v>
      </c>
      <c r="BT26" s="5">
        <v>0.46249999999999997</v>
      </c>
      <c r="BU26" t="s">
        <v>240</v>
      </c>
      <c r="BV26" t="s">
        <v>85</v>
      </c>
      <c r="BY26">
        <v>9571.7999999999993</v>
      </c>
      <c r="BZ26" t="s">
        <v>27</v>
      </c>
      <c r="CA26" t="s">
        <v>241</v>
      </c>
      <c r="CC26" t="s">
        <v>237</v>
      </c>
      <c r="CD26">
        <v>7600</v>
      </c>
      <c r="CE26" t="s">
        <v>242</v>
      </c>
      <c r="CF26" s="3">
        <v>43873</v>
      </c>
      <c r="CI26">
        <v>1</v>
      </c>
      <c r="CJ26">
        <v>1</v>
      </c>
      <c r="CK26">
        <v>22</v>
      </c>
      <c r="CL26" t="s">
        <v>87</v>
      </c>
    </row>
    <row r="27" spans="1:91">
      <c r="A27" t="s">
        <v>72</v>
      </c>
      <c r="B27" t="s">
        <v>73</v>
      </c>
      <c r="C27" t="s">
        <v>74</v>
      </c>
      <c r="E27" t="str">
        <f>"019911488795"</f>
        <v>019911488795</v>
      </c>
      <c r="F27" s="3">
        <v>43872</v>
      </c>
      <c r="G27">
        <v>202008</v>
      </c>
      <c r="H27" t="s">
        <v>117</v>
      </c>
      <c r="I27" t="s">
        <v>118</v>
      </c>
      <c r="J27" t="s">
        <v>119</v>
      </c>
      <c r="K27" t="s">
        <v>78</v>
      </c>
      <c r="L27" t="s">
        <v>149</v>
      </c>
      <c r="M27" t="s">
        <v>150</v>
      </c>
      <c r="N27" t="s">
        <v>243</v>
      </c>
      <c r="O27" t="s">
        <v>81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8.3699999999999992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1.2</v>
      </c>
      <c r="BK27">
        <v>1.5</v>
      </c>
      <c r="BL27" s="4">
        <v>50.24</v>
      </c>
      <c r="BM27" s="4">
        <v>7.54</v>
      </c>
      <c r="BN27" s="4">
        <v>57.78</v>
      </c>
      <c r="BO27" s="4">
        <v>57.78</v>
      </c>
      <c r="BQ27" t="s">
        <v>152</v>
      </c>
      <c r="BR27" t="s">
        <v>124</v>
      </c>
      <c r="BS27" s="3">
        <v>43873</v>
      </c>
      <c r="BT27" s="5">
        <v>0.41944444444444445</v>
      </c>
      <c r="BU27" t="s">
        <v>244</v>
      </c>
      <c r="BV27" t="s">
        <v>85</v>
      </c>
      <c r="BY27">
        <v>6128.64</v>
      </c>
      <c r="BZ27" t="s">
        <v>27</v>
      </c>
      <c r="CA27" t="s">
        <v>154</v>
      </c>
      <c r="CC27" t="s">
        <v>150</v>
      </c>
      <c r="CD27">
        <v>81</v>
      </c>
      <c r="CE27" t="s">
        <v>242</v>
      </c>
      <c r="CF27" s="3">
        <v>43875</v>
      </c>
      <c r="CI27">
        <v>1</v>
      </c>
      <c r="CJ27">
        <v>1</v>
      </c>
      <c r="CK27">
        <v>21</v>
      </c>
      <c r="CL27" t="s">
        <v>87</v>
      </c>
    </row>
    <row r="28" spans="1:91">
      <c r="A28" t="s">
        <v>72</v>
      </c>
      <c r="B28" t="s">
        <v>73</v>
      </c>
      <c r="C28" t="s">
        <v>74</v>
      </c>
      <c r="E28" t="str">
        <f>"009940025589"</f>
        <v>009940025589</v>
      </c>
      <c r="F28" s="3">
        <v>43872</v>
      </c>
      <c r="G28">
        <v>202008</v>
      </c>
      <c r="H28" t="s">
        <v>117</v>
      </c>
      <c r="I28" t="s">
        <v>118</v>
      </c>
      <c r="J28" t="s">
        <v>245</v>
      </c>
      <c r="K28" t="s">
        <v>78</v>
      </c>
      <c r="L28" t="s">
        <v>117</v>
      </c>
      <c r="M28" t="s">
        <v>118</v>
      </c>
      <c r="N28" t="s">
        <v>246</v>
      </c>
      <c r="O28" t="s">
        <v>81</v>
      </c>
      <c r="P28" t="str">
        <f>"11922270 FM                   "</f>
        <v xml:space="preserve">11922270 FM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164.07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6.54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 s="4">
        <v>203.32</v>
      </c>
      <c r="BM28" s="4">
        <v>30.5</v>
      </c>
      <c r="BN28" s="4">
        <v>233.82</v>
      </c>
      <c r="BO28" s="4">
        <v>233.82</v>
      </c>
      <c r="BQ28" t="s">
        <v>247</v>
      </c>
      <c r="BR28" t="s">
        <v>248</v>
      </c>
      <c r="BS28" s="3">
        <v>43880</v>
      </c>
      <c r="BT28" s="5">
        <v>0.3263888888888889</v>
      </c>
      <c r="BU28" t="s">
        <v>249</v>
      </c>
      <c r="BV28" t="s">
        <v>87</v>
      </c>
      <c r="BY28">
        <v>1200</v>
      </c>
      <c r="BZ28" t="s">
        <v>250</v>
      </c>
      <c r="CA28" t="s">
        <v>251</v>
      </c>
      <c r="CC28" t="s">
        <v>118</v>
      </c>
      <c r="CD28">
        <v>7493</v>
      </c>
      <c r="CE28" t="s">
        <v>96</v>
      </c>
      <c r="CF28" s="3">
        <v>43879</v>
      </c>
      <c r="CI28">
        <v>1</v>
      </c>
      <c r="CJ28">
        <v>6</v>
      </c>
      <c r="CK28">
        <v>22</v>
      </c>
      <c r="CL28" t="s">
        <v>85</v>
      </c>
      <c r="CM28" s="5">
        <v>0.3263888888888889</v>
      </c>
    </row>
    <row r="29" spans="1:91">
      <c r="A29" t="s">
        <v>72</v>
      </c>
      <c r="B29" t="s">
        <v>73</v>
      </c>
      <c r="C29" t="s">
        <v>74</v>
      </c>
      <c r="E29" t="str">
        <f>"039902826638"</f>
        <v>039902826638</v>
      </c>
      <c r="F29" s="3">
        <v>43873</v>
      </c>
      <c r="G29">
        <v>202008</v>
      </c>
      <c r="H29" t="s">
        <v>79</v>
      </c>
      <c r="I29" t="s">
        <v>80</v>
      </c>
      <c r="J29" t="s">
        <v>77</v>
      </c>
      <c r="K29" t="s">
        <v>78</v>
      </c>
      <c r="L29" t="s">
        <v>138</v>
      </c>
      <c r="M29" t="s">
        <v>139</v>
      </c>
      <c r="N29" t="s">
        <v>194</v>
      </c>
      <c r="O29" t="s">
        <v>81</v>
      </c>
      <c r="P29" t="str">
        <f>"11912270 FM                   "</f>
        <v xml:space="preserve">11912270 FM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8.3699999999999992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 s="4">
        <v>50.24</v>
      </c>
      <c r="BM29" s="4">
        <v>7.54</v>
      </c>
      <c r="BN29" s="4">
        <v>57.78</v>
      </c>
      <c r="BO29" s="4">
        <v>57.78</v>
      </c>
      <c r="BQ29" t="s">
        <v>252</v>
      </c>
      <c r="BR29" t="s">
        <v>82</v>
      </c>
      <c r="BS29" s="3">
        <v>43874</v>
      </c>
      <c r="BT29" s="5">
        <v>0.33055555555555555</v>
      </c>
      <c r="BU29" t="s">
        <v>253</v>
      </c>
      <c r="BV29" t="s">
        <v>85</v>
      </c>
      <c r="BY29">
        <v>1200</v>
      </c>
      <c r="BZ29" t="s">
        <v>27</v>
      </c>
      <c r="CC29" t="s">
        <v>139</v>
      </c>
      <c r="CD29">
        <v>2021</v>
      </c>
      <c r="CE29" t="s">
        <v>96</v>
      </c>
      <c r="CF29" s="3">
        <v>43875</v>
      </c>
      <c r="CI29">
        <v>1</v>
      </c>
      <c r="CJ29">
        <v>1</v>
      </c>
      <c r="CK29">
        <v>21</v>
      </c>
      <c r="CL29" t="s">
        <v>87</v>
      </c>
    </row>
    <row r="30" spans="1:91">
      <c r="A30" t="s">
        <v>72</v>
      </c>
      <c r="B30" t="s">
        <v>73</v>
      </c>
      <c r="C30" t="s">
        <v>74</v>
      </c>
      <c r="E30" t="str">
        <f>"009940025580"</f>
        <v>009940025580</v>
      </c>
      <c r="F30" s="3">
        <v>43873</v>
      </c>
      <c r="G30">
        <v>202008</v>
      </c>
      <c r="H30" t="s">
        <v>117</v>
      </c>
      <c r="I30" t="s">
        <v>118</v>
      </c>
      <c r="J30" t="s">
        <v>254</v>
      </c>
      <c r="K30" t="s">
        <v>78</v>
      </c>
      <c r="L30" t="s">
        <v>138</v>
      </c>
      <c r="M30" t="s">
        <v>139</v>
      </c>
      <c r="N30" t="s">
        <v>255</v>
      </c>
      <c r="O30" t="s">
        <v>174</v>
      </c>
      <c r="P30" t="str">
        <f>"11922270FM                    "</f>
        <v xml:space="preserve">11922270FM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17.14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3.4</v>
      </c>
      <c r="BJ30">
        <v>4.5999999999999996</v>
      </c>
      <c r="BK30">
        <v>5</v>
      </c>
      <c r="BL30" s="4">
        <v>107.85</v>
      </c>
      <c r="BM30" s="4">
        <v>16.18</v>
      </c>
      <c r="BN30" s="4">
        <v>124.03</v>
      </c>
      <c r="BO30" s="4">
        <v>124.03</v>
      </c>
      <c r="BQ30" t="s">
        <v>256</v>
      </c>
      <c r="BR30" t="s">
        <v>248</v>
      </c>
      <c r="BS30" s="3">
        <v>43875</v>
      </c>
      <c r="BT30" s="5">
        <v>0.37777777777777777</v>
      </c>
      <c r="BU30" t="s">
        <v>171</v>
      </c>
      <c r="BV30" t="s">
        <v>85</v>
      </c>
      <c r="BY30">
        <v>23184</v>
      </c>
      <c r="CC30" t="s">
        <v>139</v>
      </c>
      <c r="CD30">
        <v>2021</v>
      </c>
      <c r="CE30" t="s">
        <v>96</v>
      </c>
      <c r="CF30" s="3">
        <v>43878</v>
      </c>
      <c r="CI30">
        <v>2</v>
      </c>
      <c r="CJ30">
        <v>2</v>
      </c>
      <c r="CK30" t="s">
        <v>224</v>
      </c>
      <c r="CL30" t="s">
        <v>87</v>
      </c>
    </row>
    <row r="31" spans="1:91">
      <c r="A31" t="s">
        <v>72</v>
      </c>
      <c r="B31" t="s">
        <v>73</v>
      </c>
      <c r="C31" t="s">
        <v>74</v>
      </c>
      <c r="E31" t="str">
        <f>"009939209581"</f>
        <v>009939209581</v>
      </c>
      <c r="F31" s="3">
        <v>43873</v>
      </c>
      <c r="G31">
        <v>202008</v>
      </c>
      <c r="H31" t="s">
        <v>138</v>
      </c>
      <c r="I31" t="s">
        <v>139</v>
      </c>
      <c r="J31" t="s">
        <v>140</v>
      </c>
      <c r="K31" t="s">
        <v>78</v>
      </c>
      <c r="L31" t="s">
        <v>117</v>
      </c>
      <c r="M31" t="s">
        <v>118</v>
      </c>
      <c r="N31" t="s">
        <v>257</v>
      </c>
      <c r="O31" t="s">
        <v>81</v>
      </c>
      <c r="P31" t="str">
        <f>"11005506HR 460040             "</f>
        <v xml:space="preserve">11005506HR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8.3699999999999992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 s="4">
        <v>50.24</v>
      </c>
      <c r="BM31" s="4">
        <v>7.54</v>
      </c>
      <c r="BN31" s="4">
        <v>57.78</v>
      </c>
      <c r="BO31" s="4">
        <v>57.78</v>
      </c>
      <c r="BQ31" t="s">
        <v>258</v>
      </c>
      <c r="BR31" t="s">
        <v>259</v>
      </c>
      <c r="BS31" s="3">
        <v>43878</v>
      </c>
      <c r="BT31" s="5">
        <v>0.4597222222222222</v>
      </c>
      <c r="BU31" t="s">
        <v>260</v>
      </c>
      <c r="BV31" t="s">
        <v>87</v>
      </c>
      <c r="BW31" t="s">
        <v>261</v>
      </c>
      <c r="BX31" t="s">
        <v>262</v>
      </c>
      <c r="BY31">
        <v>1200</v>
      </c>
      <c r="BZ31" t="s">
        <v>27</v>
      </c>
      <c r="CA31" t="s">
        <v>263</v>
      </c>
      <c r="CC31" t="s">
        <v>118</v>
      </c>
      <c r="CD31">
        <v>8000</v>
      </c>
      <c r="CE31" t="s">
        <v>96</v>
      </c>
      <c r="CF31" s="3">
        <v>43881</v>
      </c>
      <c r="CI31">
        <v>1</v>
      </c>
      <c r="CJ31">
        <v>3</v>
      </c>
      <c r="CK31">
        <v>21</v>
      </c>
      <c r="CL31" t="s">
        <v>87</v>
      </c>
    </row>
    <row r="32" spans="1:91">
      <c r="A32" t="s">
        <v>72</v>
      </c>
      <c r="B32" t="s">
        <v>73</v>
      </c>
      <c r="C32" t="s">
        <v>74</v>
      </c>
      <c r="E32" t="str">
        <f>"009940025584"</f>
        <v>009940025584</v>
      </c>
      <c r="F32" s="3">
        <v>43874</v>
      </c>
      <c r="G32">
        <v>202008</v>
      </c>
      <c r="H32" t="s">
        <v>117</v>
      </c>
      <c r="I32" t="s">
        <v>118</v>
      </c>
      <c r="J32" t="s">
        <v>77</v>
      </c>
      <c r="K32" t="s">
        <v>78</v>
      </c>
      <c r="L32" t="s">
        <v>131</v>
      </c>
      <c r="M32" t="s">
        <v>132</v>
      </c>
      <c r="N32" t="s">
        <v>264</v>
      </c>
      <c r="O32" t="s">
        <v>174</v>
      </c>
      <c r="P32" t="str">
        <f>"11942270FM                    "</f>
        <v xml:space="preserve">11942270FM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174.95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230</v>
      </c>
      <c r="BJ32">
        <v>192</v>
      </c>
      <c r="BK32">
        <v>230</v>
      </c>
      <c r="BL32" s="4">
        <v>1054.71</v>
      </c>
      <c r="BM32" s="4">
        <v>158.21</v>
      </c>
      <c r="BN32" s="4">
        <v>1212.92</v>
      </c>
      <c r="BO32" s="4">
        <v>1212.92</v>
      </c>
      <c r="BQ32" t="s">
        <v>265</v>
      </c>
      <c r="BR32" t="s">
        <v>266</v>
      </c>
      <c r="BS32" s="3">
        <v>43881</v>
      </c>
      <c r="BT32" s="5">
        <v>0.53819444444444442</v>
      </c>
      <c r="BU32" t="s">
        <v>267</v>
      </c>
      <c r="BV32" t="s">
        <v>87</v>
      </c>
      <c r="BW32" t="s">
        <v>268</v>
      </c>
      <c r="BX32" t="s">
        <v>269</v>
      </c>
      <c r="BY32">
        <v>960000</v>
      </c>
      <c r="CA32" t="s">
        <v>270</v>
      </c>
      <c r="CC32" t="s">
        <v>132</v>
      </c>
      <c r="CD32">
        <v>4051</v>
      </c>
      <c r="CE32" t="s">
        <v>96</v>
      </c>
      <c r="CF32" s="3">
        <v>43886</v>
      </c>
      <c r="CI32">
        <v>2</v>
      </c>
      <c r="CJ32">
        <v>5</v>
      </c>
      <c r="CK32" t="s">
        <v>224</v>
      </c>
      <c r="CL32" t="s">
        <v>87</v>
      </c>
    </row>
    <row r="33" spans="1:90">
      <c r="A33" t="s">
        <v>72</v>
      </c>
      <c r="B33" t="s">
        <v>73</v>
      </c>
      <c r="C33" t="s">
        <v>74</v>
      </c>
      <c r="E33" t="str">
        <f>"009940025588"</f>
        <v>009940025588</v>
      </c>
      <c r="F33" s="3">
        <v>43874</v>
      </c>
      <c r="G33">
        <v>202008</v>
      </c>
      <c r="H33" t="s">
        <v>117</v>
      </c>
      <c r="I33" t="s">
        <v>118</v>
      </c>
      <c r="J33" t="s">
        <v>77</v>
      </c>
      <c r="K33" t="s">
        <v>78</v>
      </c>
      <c r="L33" t="s">
        <v>107</v>
      </c>
      <c r="M33" t="s">
        <v>108</v>
      </c>
      <c r="N33" t="s">
        <v>271</v>
      </c>
      <c r="O33" t="s">
        <v>174</v>
      </c>
      <c r="P33" t="str">
        <f>"11902270FM                    "</f>
        <v xml:space="preserve">11902270FM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193.3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255</v>
      </c>
      <c r="BJ33">
        <v>192</v>
      </c>
      <c r="BK33">
        <v>255</v>
      </c>
      <c r="BL33" s="4">
        <v>1164.81</v>
      </c>
      <c r="BM33" s="4">
        <v>174.72</v>
      </c>
      <c r="BN33" s="4">
        <v>1339.53</v>
      </c>
      <c r="BO33" s="4">
        <v>1339.53</v>
      </c>
      <c r="BQ33" t="s">
        <v>272</v>
      </c>
      <c r="BR33" t="s">
        <v>266</v>
      </c>
      <c r="BS33" s="3">
        <v>43881</v>
      </c>
      <c r="BT33" s="5">
        <v>0.3888888888888889</v>
      </c>
      <c r="BU33" t="s">
        <v>273</v>
      </c>
      <c r="BV33" t="s">
        <v>87</v>
      </c>
      <c r="BW33" t="s">
        <v>274</v>
      </c>
      <c r="BX33" t="s">
        <v>275</v>
      </c>
      <c r="BY33">
        <v>960000</v>
      </c>
      <c r="CA33" t="s">
        <v>276</v>
      </c>
      <c r="CC33" t="s">
        <v>108</v>
      </c>
      <c r="CD33">
        <v>9300</v>
      </c>
      <c r="CE33" t="s">
        <v>96</v>
      </c>
      <c r="CF33" s="3">
        <v>43882</v>
      </c>
      <c r="CI33">
        <v>2</v>
      </c>
      <c r="CJ33">
        <v>5</v>
      </c>
      <c r="CK33" t="s">
        <v>224</v>
      </c>
      <c r="CL33" t="s">
        <v>87</v>
      </c>
    </row>
    <row r="34" spans="1:90">
      <c r="A34" t="s">
        <v>72</v>
      </c>
      <c r="B34" t="s">
        <v>73</v>
      </c>
      <c r="C34" t="s">
        <v>74</v>
      </c>
      <c r="E34" t="str">
        <f>"009940025585"</f>
        <v>009940025585</v>
      </c>
      <c r="F34" s="3">
        <v>43874</v>
      </c>
      <c r="G34">
        <v>202008</v>
      </c>
      <c r="H34" t="s">
        <v>117</v>
      </c>
      <c r="I34" t="s">
        <v>118</v>
      </c>
      <c r="J34" t="s">
        <v>77</v>
      </c>
      <c r="K34" t="s">
        <v>78</v>
      </c>
      <c r="L34" t="s">
        <v>100</v>
      </c>
      <c r="M34" t="s">
        <v>101</v>
      </c>
      <c r="N34" t="s">
        <v>277</v>
      </c>
      <c r="O34" t="s">
        <v>174</v>
      </c>
      <c r="P34" t="str">
        <f>"11932270FM                    "</f>
        <v xml:space="preserve">11932270FM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249.09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331</v>
      </c>
      <c r="BJ34">
        <v>299.5</v>
      </c>
      <c r="BK34">
        <v>331</v>
      </c>
      <c r="BL34" s="4">
        <v>1499.52</v>
      </c>
      <c r="BM34" s="4">
        <v>224.93</v>
      </c>
      <c r="BN34" s="4">
        <v>1724.45</v>
      </c>
      <c r="BO34" s="4">
        <v>1724.45</v>
      </c>
      <c r="BQ34" t="s">
        <v>278</v>
      </c>
      <c r="BR34" t="s">
        <v>266</v>
      </c>
      <c r="BS34" s="3">
        <v>43878</v>
      </c>
      <c r="BT34" s="5">
        <v>0.375</v>
      </c>
      <c r="BU34" t="s">
        <v>279</v>
      </c>
      <c r="BV34" t="s">
        <v>85</v>
      </c>
      <c r="BY34">
        <v>1497600</v>
      </c>
      <c r="CC34" t="s">
        <v>101</v>
      </c>
      <c r="CD34">
        <v>1600</v>
      </c>
      <c r="CE34" t="s">
        <v>96</v>
      </c>
      <c r="CF34" s="3">
        <v>43879</v>
      </c>
      <c r="CI34">
        <v>2</v>
      </c>
      <c r="CJ34">
        <v>2</v>
      </c>
      <c r="CK34" t="s">
        <v>224</v>
      </c>
      <c r="CL34" t="s">
        <v>87</v>
      </c>
    </row>
    <row r="35" spans="1:90">
      <c r="A35" t="s">
        <v>72</v>
      </c>
      <c r="B35" t="s">
        <v>73</v>
      </c>
      <c r="C35" t="s">
        <v>74</v>
      </c>
      <c r="E35" t="str">
        <f>"009940025583"</f>
        <v>009940025583</v>
      </c>
      <c r="F35" s="3">
        <v>43874</v>
      </c>
      <c r="G35">
        <v>202008</v>
      </c>
      <c r="H35" t="s">
        <v>117</v>
      </c>
      <c r="I35" t="s">
        <v>118</v>
      </c>
      <c r="J35" t="s">
        <v>77</v>
      </c>
      <c r="K35" t="s">
        <v>78</v>
      </c>
      <c r="L35" t="s">
        <v>193</v>
      </c>
      <c r="M35" t="s">
        <v>150</v>
      </c>
      <c r="N35" t="s">
        <v>280</v>
      </c>
      <c r="O35" t="s">
        <v>174</v>
      </c>
      <c r="P35" t="str">
        <f>"11952270FM                    "</f>
        <v xml:space="preserve">11952270FM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256.43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405</v>
      </c>
      <c r="BJ35">
        <v>297.60000000000002</v>
      </c>
      <c r="BK35">
        <v>341</v>
      </c>
      <c r="BL35" s="4">
        <v>1543.56</v>
      </c>
      <c r="BM35" s="4">
        <v>231.53</v>
      </c>
      <c r="BN35" s="4">
        <v>1775.09</v>
      </c>
      <c r="BO35" s="4">
        <v>1775.09</v>
      </c>
      <c r="BQ35" t="s">
        <v>281</v>
      </c>
      <c r="BR35" t="s">
        <v>248</v>
      </c>
      <c r="BS35" s="3">
        <v>43880</v>
      </c>
      <c r="BT35" s="5">
        <v>0.67013888888888884</v>
      </c>
      <c r="BU35" t="s">
        <v>282</v>
      </c>
      <c r="BV35" t="s">
        <v>87</v>
      </c>
      <c r="BW35" t="s">
        <v>214</v>
      </c>
      <c r="BX35" t="s">
        <v>283</v>
      </c>
      <c r="BY35">
        <v>1526916</v>
      </c>
      <c r="CA35" t="s">
        <v>251</v>
      </c>
      <c r="CC35" t="s">
        <v>150</v>
      </c>
      <c r="CD35">
        <v>200</v>
      </c>
      <c r="CE35" t="s">
        <v>96</v>
      </c>
      <c r="CF35" s="3">
        <v>43881</v>
      </c>
      <c r="CI35">
        <v>0</v>
      </c>
      <c r="CJ35">
        <v>0</v>
      </c>
      <c r="CK35" t="s">
        <v>224</v>
      </c>
      <c r="CL35" t="s">
        <v>87</v>
      </c>
    </row>
    <row r="36" spans="1:90">
      <c r="A36" t="s">
        <v>72</v>
      </c>
      <c r="B36" t="s">
        <v>73</v>
      </c>
      <c r="C36" t="s">
        <v>74</v>
      </c>
      <c r="E36" t="str">
        <f>"019911488793"</f>
        <v>019911488793</v>
      </c>
      <c r="F36" s="3">
        <v>43875</v>
      </c>
      <c r="G36">
        <v>202008</v>
      </c>
      <c r="H36" t="s">
        <v>117</v>
      </c>
      <c r="I36" t="s">
        <v>118</v>
      </c>
      <c r="J36" t="s">
        <v>119</v>
      </c>
      <c r="K36" t="s">
        <v>78</v>
      </c>
      <c r="L36" t="s">
        <v>149</v>
      </c>
      <c r="M36" t="s">
        <v>150</v>
      </c>
      <c r="N36" t="s">
        <v>284</v>
      </c>
      <c r="O36" t="s">
        <v>81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10.47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2.4</v>
      </c>
      <c r="BJ36">
        <v>1.7</v>
      </c>
      <c r="BK36">
        <v>2.5</v>
      </c>
      <c r="BL36" s="4">
        <v>62.8</v>
      </c>
      <c r="BM36" s="4">
        <v>9.42</v>
      </c>
      <c r="BN36" s="4">
        <v>72.22</v>
      </c>
      <c r="BO36" s="4">
        <v>72.22</v>
      </c>
      <c r="BQ36" t="s">
        <v>285</v>
      </c>
      <c r="BR36" t="s">
        <v>124</v>
      </c>
      <c r="BS36" s="3">
        <v>43878</v>
      </c>
      <c r="BT36" s="5">
        <v>0.41319444444444442</v>
      </c>
      <c r="BU36" t="s">
        <v>286</v>
      </c>
      <c r="BV36" t="s">
        <v>85</v>
      </c>
      <c r="BY36">
        <v>8732.4599999999991</v>
      </c>
      <c r="BZ36" t="s">
        <v>27</v>
      </c>
      <c r="CA36" t="s">
        <v>287</v>
      </c>
      <c r="CC36" t="s">
        <v>150</v>
      </c>
      <c r="CD36">
        <v>2</v>
      </c>
      <c r="CE36" t="s">
        <v>242</v>
      </c>
      <c r="CF36" s="3">
        <v>43880</v>
      </c>
      <c r="CI36">
        <v>1</v>
      </c>
      <c r="CJ36">
        <v>1</v>
      </c>
      <c r="CK36">
        <v>21</v>
      </c>
      <c r="CL36" t="s">
        <v>87</v>
      </c>
    </row>
    <row r="37" spans="1:90">
      <c r="A37" t="s">
        <v>72</v>
      </c>
      <c r="B37" t="s">
        <v>73</v>
      </c>
      <c r="C37" t="s">
        <v>74</v>
      </c>
      <c r="E37" t="str">
        <f>"009939486897"</f>
        <v>009939486897</v>
      </c>
      <c r="F37" s="3">
        <v>43875</v>
      </c>
      <c r="G37">
        <v>202008</v>
      </c>
      <c r="H37" t="s">
        <v>100</v>
      </c>
      <c r="I37" t="s">
        <v>101</v>
      </c>
      <c r="J37" t="s">
        <v>186</v>
      </c>
      <c r="K37" t="s">
        <v>78</v>
      </c>
      <c r="L37" t="s">
        <v>117</v>
      </c>
      <c r="M37" t="s">
        <v>118</v>
      </c>
      <c r="N37" t="s">
        <v>133</v>
      </c>
      <c r="O37" t="s">
        <v>81</v>
      </c>
      <c r="P37" t="str">
        <f>"...                           "</f>
        <v xml:space="preserve">...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8.3699999999999992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 s="4">
        <v>50.24</v>
      </c>
      <c r="BM37" s="4">
        <v>7.54</v>
      </c>
      <c r="BN37" s="4">
        <v>57.78</v>
      </c>
      <c r="BO37" s="4">
        <v>57.78</v>
      </c>
      <c r="BQ37" t="s">
        <v>288</v>
      </c>
      <c r="BR37" t="s">
        <v>188</v>
      </c>
      <c r="BS37" s="3">
        <v>43878</v>
      </c>
      <c r="BT37" s="5">
        <v>0.40277777777777773</v>
      </c>
      <c r="BU37" t="s">
        <v>289</v>
      </c>
      <c r="BV37" t="s">
        <v>85</v>
      </c>
      <c r="BY37">
        <v>1200</v>
      </c>
      <c r="BZ37" t="s">
        <v>27</v>
      </c>
      <c r="CA37" t="s">
        <v>137</v>
      </c>
      <c r="CC37" t="s">
        <v>118</v>
      </c>
      <c r="CD37">
        <v>8000</v>
      </c>
      <c r="CE37" t="s">
        <v>96</v>
      </c>
      <c r="CF37" s="3">
        <v>43879</v>
      </c>
      <c r="CI37">
        <v>1</v>
      </c>
      <c r="CJ37">
        <v>1</v>
      </c>
      <c r="CK37">
        <v>21</v>
      </c>
      <c r="CL37" t="s">
        <v>87</v>
      </c>
    </row>
    <row r="38" spans="1:90">
      <c r="A38" t="s">
        <v>72</v>
      </c>
      <c r="B38" t="s">
        <v>73</v>
      </c>
      <c r="C38" t="s">
        <v>74</v>
      </c>
      <c r="E38" t="str">
        <f>"009938822198"</f>
        <v>009938822198</v>
      </c>
      <c r="F38" s="3">
        <v>43875</v>
      </c>
      <c r="G38">
        <v>202008</v>
      </c>
      <c r="H38" t="s">
        <v>100</v>
      </c>
      <c r="I38" t="s">
        <v>101</v>
      </c>
      <c r="J38" t="s">
        <v>186</v>
      </c>
      <c r="K38" t="s">
        <v>78</v>
      </c>
      <c r="L38" t="s">
        <v>117</v>
      </c>
      <c r="M38" t="s">
        <v>118</v>
      </c>
      <c r="N38" t="s">
        <v>290</v>
      </c>
      <c r="O38" t="s">
        <v>81</v>
      </c>
      <c r="P38" t="str">
        <f>"...                           "</f>
        <v xml:space="preserve">...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8.3699999999999992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 s="4">
        <v>50.24</v>
      </c>
      <c r="BM38" s="4">
        <v>7.54</v>
      </c>
      <c r="BN38" s="4">
        <v>57.78</v>
      </c>
      <c r="BO38" s="4">
        <v>57.78</v>
      </c>
      <c r="BQ38" t="s">
        <v>291</v>
      </c>
      <c r="BR38" t="s">
        <v>292</v>
      </c>
      <c r="BS38" s="3">
        <v>43878</v>
      </c>
      <c r="BT38" s="5">
        <v>0.40416666666666662</v>
      </c>
      <c r="BU38" t="s">
        <v>289</v>
      </c>
      <c r="BV38" t="s">
        <v>85</v>
      </c>
      <c r="BY38">
        <v>1200</v>
      </c>
      <c r="BZ38" t="s">
        <v>27</v>
      </c>
      <c r="CA38" t="s">
        <v>137</v>
      </c>
      <c r="CC38" t="s">
        <v>118</v>
      </c>
      <c r="CD38">
        <v>8000</v>
      </c>
      <c r="CE38" t="s">
        <v>96</v>
      </c>
      <c r="CF38" s="3">
        <v>43879</v>
      </c>
      <c r="CI38">
        <v>1</v>
      </c>
      <c r="CJ38">
        <v>1</v>
      </c>
      <c r="CK38">
        <v>21</v>
      </c>
      <c r="CL38" t="s">
        <v>87</v>
      </c>
    </row>
    <row r="39" spans="1:90">
      <c r="A39" t="s">
        <v>72</v>
      </c>
      <c r="B39" t="s">
        <v>73</v>
      </c>
      <c r="C39" t="s">
        <v>74</v>
      </c>
      <c r="E39" t="str">
        <f>"009940025579"</f>
        <v>009940025579</v>
      </c>
      <c r="F39" s="3">
        <v>43875</v>
      </c>
      <c r="G39">
        <v>202008</v>
      </c>
      <c r="H39" t="s">
        <v>117</v>
      </c>
      <c r="I39" t="s">
        <v>118</v>
      </c>
      <c r="J39" t="s">
        <v>77</v>
      </c>
      <c r="K39" t="s">
        <v>78</v>
      </c>
      <c r="L39" t="s">
        <v>138</v>
      </c>
      <c r="M39" t="s">
        <v>139</v>
      </c>
      <c r="N39" t="s">
        <v>293</v>
      </c>
      <c r="O39" t="s">
        <v>81</v>
      </c>
      <c r="P39" t="str">
        <f>"1125235085 GL460040           "</f>
        <v xml:space="preserve">1125235085 GL460040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8.3699999999999992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 s="4">
        <v>50.24</v>
      </c>
      <c r="BM39" s="4">
        <v>7.54</v>
      </c>
      <c r="BN39" s="4">
        <v>57.78</v>
      </c>
      <c r="BO39" s="4">
        <v>57.78</v>
      </c>
      <c r="BQ39" t="s">
        <v>294</v>
      </c>
      <c r="BR39" t="s">
        <v>295</v>
      </c>
      <c r="BS39" s="3">
        <v>43878</v>
      </c>
      <c r="BT39" s="5">
        <v>0.33263888888888887</v>
      </c>
      <c r="BU39" t="s">
        <v>296</v>
      </c>
      <c r="BV39" t="s">
        <v>85</v>
      </c>
      <c r="BY39">
        <v>1200</v>
      </c>
      <c r="BZ39" t="s">
        <v>27</v>
      </c>
      <c r="CC39" t="s">
        <v>139</v>
      </c>
      <c r="CD39">
        <v>2021</v>
      </c>
      <c r="CE39" t="s">
        <v>96</v>
      </c>
      <c r="CF39" s="3">
        <v>43879</v>
      </c>
      <c r="CI39">
        <v>1</v>
      </c>
      <c r="CJ39">
        <v>1</v>
      </c>
      <c r="CK39">
        <v>21</v>
      </c>
      <c r="CL39" t="s">
        <v>87</v>
      </c>
    </row>
    <row r="40" spans="1:90">
      <c r="A40" t="s">
        <v>72</v>
      </c>
      <c r="B40" t="s">
        <v>73</v>
      </c>
      <c r="C40" t="s">
        <v>74</v>
      </c>
      <c r="E40" t="str">
        <f>"009940025578"</f>
        <v>009940025578</v>
      </c>
      <c r="F40" s="3">
        <v>43875</v>
      </c>
      <c r="G40">
        <v>202008</v>
      </c>
      <c r="H40" t="s">
        <v>117</v>
      </c>
      <c r="I40" t="s">
        <v>118</v>
      </c>
      <c r="J40" t="s">
        <v>297</v>
      </c>
      <c r="K40" t="s">
        <v>78</v>
      </c>
      <c r="L40" t="s">
        <v>100</v>
      </c>
      <c r="M40" t="s">
        <v>101</v>
      </c>
      <c r="N40" t="s">
        <v>298</v>
      </c>
      <c r="O40" t="s">
        <v>174</v>
      </c>
      <c r="P40" t="str">
        <f>"1982270FM                     "</f>
        <v xml:space="preserve">1982270FM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17.14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1.5</v>
      </c>
      <c r="BJ40">
        <v>2</v>
      </c>
      <c r="BK40">
        <v>2</v>
      </c>
      <c r="BL40" s="4">
        <v>107.85</v>
      </c>
      <c r="BM40" s="4">
        <v>16.18</v>
      </c>
      <c r="BN40" s="4">
        <v>124.03</v>
      </c>
      <c r="BO40" s="4">
        <v>124.03</v>
      </c>
      <c r="BQ40" t="s">
        <v>299</v>
      </c>
      <c r="BR40" t="s">
        <v>248</v>
      </c>
      <c r="BS40" s="3">
        <v>43878</v>
      </c>
      <c r="BT40" s="5">
        <v>0.33333333333333331</v>
      </c>
      <c r="BU40" t="s">
        <v>300</v>
      </c>
      <c r="BV40" t="s">
        <v>85</v>
      </c>
      <c r="BY40">
        <v>9959.0400000000009</v>
      </c>
      <c r="CA40" t="s">
        <v>106</v>
      </c>
      <c r="CC40" t="s">
        <v>101</v>
      </c>
      <c r="CD40">
        <v>1600</v>
      </c>
      <c r="CE40" t="s">
        <v>242</v>
      </c>
      <c r="CF40" s="3">
        <v>43878</v>
      </c>
      <c r="CI40">
        <v>2</v>
      </c>
      <c r="CJ40">
        <v>1</v>
      </c>
      <c r="CK40" t="s">
        <v>224</v>
      </c>
      <c r="CL40" t="s">
        <v>87</v>
      </c>
    </row>
    <row r="41" spans="1:90">
      <c r="A41" t="s">
        <v>72</v>
      </c>
      <c r="B41" t="s">
        <v>73</v>
      </c>
      <c r="C41" t="s">
        <v>74</v>
      </c>
      <c r="E41" t="str">
        <f>"009939592634"</f>
        <v>009939592634</v>
      </c>
      <c r="F41" s="3">
        <v>43875</v>
      </c>
      <c r="G41">
        <v>202008</v>
      </c>
      <c r="H41" t="s">
        <v>117</v>
      </c>
      <c r="I41" t="s">
        <v>118</v>
      </c>
      <c r="J41" t="s">
        <v>119</v>
      </c>
      <c r="K41" t="s">
        <v>78</v>
      </c>
      <c r="L41" t="s">
        <v>225</v>
      </c>
      <c r="M41" t="s">
        <v>226</v>
      </c>
      <c r="N41" t="s">
        <v>301</v>
      </c>
      <c r="O41" t="s">
        <v>174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11.78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14.8</v>
      </c>
      <c r="BJ41">
        <v>15</v>
      </c>
      <c r="BK41">
        <v>15</v>
      </c>
      <c r="BL41" s="4">
        <v>75.66</v>
      </c>
      <c r="BM41" s="4">
        <v>11.35</v>
      </c>
      <c r="BN41" s="4">
        <v>87.01</v>
      </c>
      <c r="BO41" s="4">
        <v>87.01</v>
      </c>
      <c r="BQ41" t="s">
        <v>302</v>
      </c>
      <c r="BR41" t="s">
        <v>124</v>
      </c>
      <c r="BS41" s="3">
        <v>43878</v>
      </c>
      <c r="BT41" s="5">
        <v>0.51736111111111105</v>
      </c>
      <c r="BU41" t="s">
        <v>229</v>
      </c>
      <c r="BV41" t="s">
        <v>85</v>
      </c>
      <c r="BY41">
        <v>75018.960000000006</v>
      </c>
      <c r="CC41" t="s">
        <v>226</v>
      </c>
      <c r="CD41">
        <v>6500</v>
      </c>
      <c r="CE41" t="s">
        <v>96</v>
      </c>
      <c r="CF41" s="3">
        <v>43880</v>
      </c>
      <c r="CI41">
        <v>0</v>
      </c>
      <c r="CJ41">
        <v>0</v>
      </c>
      <c r="CK41" t="s">
        <v>231</v>
      </c>
      <c r="CL41" t="s">
        <v>87</v>
      </c>
    </row>
    <row r="42" spans="1:90">
      <c r="A42" t="s">
        <v>72</v>
      </c>
      <c r="B42" t="s">
        <v>73</v>
      </c>
      <c r="C42" t="s">
        <v>74</v>
      </c>
      <c r="E42" t="str">
        <f>"009938822197"</f>
        <v>009938822197</v>
      </c>
      <c r="F42" s="3">
        <v>43875</v>
      </c>
      <c r="G42">
        <v>202008</v>
      </c>
      <c r="H42" t="s">
        <v>100</v>
      </c>
      <c r="I42" t="s">
        <v>101</v>
      </c>
      <c r="J42" t="s">
        <v>186</v>
      </c>
      <c r="K42" t="s">
        <v>78</v>
      </c>
      <c r="L42" t="s">
        <v>117</v>
      </c>
      <c r="M42" t="s">
        <v>118</v>
      </c>
      <c r="N42" t="s">
        <v>77</v>
      </c>
      <c r="O42" t="s">
        <v>81</v>
      </c>
      <c r="P42" t="str">
        <f>"...                           "</f>
        <v xml:space="preserve">...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12.56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2.9</v>
      </c>
      <c r="BK42">
        <v>3</v>
      </c>
      <c r="BL42" s="4">
        <v>75.349999999999994</v>
      </c>
      <c r="BM42" s="4">
        <v>11.3</v>
      </c>
      <c r="BN42" s="4">
        <v>86.65</v>
      </c>
      <c r="BO42" s="4">
        <v>86.65</v>
      </c>
      <c r="BQ42" t="s">
        <v>266</v>
      </c>
      <c r="BR42" t="s">
        <v>303</v>
      </c>
      <c r="BS42" s="3">
        <v>43878</v>
      </c>
      <c r="BT42" s="5">
        <v>0.4069444444444445</v>
      </c>
      <c r="BU42" t="s">
        <v>304</v>
      </c>
      <c r="BV42" t="s">
        <v>85</v>
      </c>
      <c r="BY42">
        <v>14265.11</v>
      </c>
      <c r="BZ42" t="s">
        <v>27</v>
      </c>
      <c r="CA42" t="s">
        <v>137</v>
      </c>
      <c r="CC42" t="s">
        <v>118</v>
      </c>
      <c r="CD42">
        <v>8000</v>
      </c>
      <c r="CE42" t="s">
        <v>96</v>
      </c>
      <c r="CF42" s="3">
        <v>43879</v>
      </c>
      <c r="CI42">
        <v>1</v>
      </c>
      <c r="CJ42">
        <v>1</v>
      </c>
      <c r="CK42">
        <v>21</v>
      </c>
      <c r="CL42" t="s">
        <v>87</v>
      </c>
    </row>
    <row r="43" spans="1:90">
      <c r="A43" t="s">
        <v>127</v>
      </c>
      <c r="B43" t="s">
        <v>73</v>
      </c>
      <c r="C43" t="s">
        <v>74</v>
      </c>
      <c r="E43" t="str">
        <f>"029908034350"</f>
        <v>029908034350</v>
      </c>
      <c r="F43" s="3">
        <v>43875</v>
      </c>
      <c r="G43">
        <v>202008</v>
      </c>
      <c r="H43" t="s">
        <v>131</v>
      </c>
      <c r="I43" t="s">
        <v>132</v>
      </c>
      <c r="J43" t="s">
        <v>77</v>
      </c>
      <c r="K43" t="s">
        <v>78</v>
      </c>
      <c r="L43" t="s">
        <v>107</v>
      </c>
      <c r="M43" t="s">
        <v>108</v>
      </c>
      <c r="N43" t="s">
        <v>305</v>
      </c>
      <c r="O43" t="s">
        <v>81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16.739999999999998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4</v>
      </c>
      <c r="BJ43">
        <v>3.4</v>
      </c>
      <c r="BK43">
        <v>4</v>
      </c>
      <c r="BL43" s="4">
        <v>100.45</v>
      </c>
      <c r="BM43" s="4">
        <v>15.07</v>
      </c>
      <c r="BN43" s="4">
        <v>115.52</v>
      </c>
      <c r="BO43" s="4">
        <v>115.52</v>
      </c>
      <c r="BQ43" t="s">
        <v>306</v>
      </c>
      <c r="BR43" t="s">
        <v>307</v>
      </c>
      <c r="BS43" s="3">
        <v>43878</v>
      </c>
      <c r="BT43" s="5">
        <v>0.41666666666666669</v>
      </c>
      <c r="BU43" t="s">
        <v>235</v>
      </c>
      <c r="BV43" t="s">
        <v>85</v>
      </c>
      <c r="BY43">
        <v>17160</v>
      </c>
      <c r="BZ43" t="s">
        <v>27</v>
      </c>
      <c r="CC43" t="s">
        <v>108</v>
      </c>
      <c r="CD43">
        <v>9301</v>
      </c>
      <c r="CE43" t="s">
        <v>96</v>
      </c>
      <c r="CF43" s="3">
        <v>43878</v>
      </c>
      <c r="CI43">
        <v>2</v>
      </c>
      <c r="CJ43">
        <v>1</v>
      </c>
      <c r="CK43">
        <v>21</v>
      </c>
      <c r="CL43" t="s">
        <v>87</v>
      </c>
    </row>
    <row r="44" spans="1:90">
      <c r="A44" t="s">
        <v>72</v>
      </c>
      <c r="B44" t="s">
        <v>73</v>
      </c>
      <c r="C44" t="s">
        <v>74</v>
      </c>
      <c r="E44" t="str">
        <f>"009939176376"</f>
        <v>009939176376</v>
      </c>
      <c r="F44" s="3">
        <v>43875</v>
      </c>
      <c r="G44">
        <v>202008</v>
      </c>
      <c r="H44" t="s">
        <v>79</v>
      </c>
      <c r="I44" t="s">
        <v>80</v>
      </c>
      <c r="J44" t="s">
        <v>77</v>
      </c>
      <c r="K44" t="s">
        <v>78</v>
      </c>
      <c r="L44" t="s">
        <v>131</v>
      </c>
      <c r="M44" t="s">
        <v>132</v>
      </c>
      <c r="N44" t="s">
        <v>194</v>
      </c>
      <c r="O44" t="s">
        <v>174</v>
      </c>
      <c r="P44" t="str">
        <f>"1194227GM                     "</f>
        <v xml:space="preserve">1194227GM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149.61000000000001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15</v>
      </c>
      <c r="BI44">
        <v>210</v>
      </c>
      <c r="BJ44">
        <v>37.4</v>
      </c>
      <c r="BK44">
        <v>210</v>
      </c>
      <c r="BL44" s="4">
        <v>902.65</v>
      </c>
      <c r="BM44" s="4">
        <v>135.4</v>
      </c>
      <c r="BN44" s="4">
        <v>1038.05</v>
      </c>
      <c r="BO44" s="4">
        <v>1038.05</v>
      </c>
      <c r="BQ44" t="s">
        <v>308</v>
      </c>
      <c r="BR44" t="s">
        <v>309</v>
      </c>
      <c r="BS44" s="3">
        <v>43881</v>
      </c>
      <c r="BT44" s="5">
        <v>0.53819444444444442</v>
      </c>
      <c r="BU44" t="s">
        <v>310</v>
      </c>
      <c r="BV44" t="s">
        <v>87</v>
      </c>
      <c r="BW44" t="s">
        <v>268</v>
      </c>
      <c r="BX44" t="s">
        <v>269</v>
      </c>
      <c r="BY44">
        <v>12480</v>
      </c>
      <c r="CA44" t="s">
        <v>270</v>
      </c>
      <c r="CC44" t="s">
        <v>132</v>
      </c>
      <c r="CD44">
        <v>4000</v>
      </c>
      <c r="CE44" t="s">
        <v>311</v>
      </c>
      <c r="CF44" s="3">
        <v>43886</v>
      </c>
      <c r="CI44">
        <v>2</v>
      </c>
      <c r="CJ44">
        <v>4</v>
      </c>
      <c r="CK44" t="s">
        <v>312</v>
      </c>
      <c r="CL44" t="s">
        <v>87</v>
      </c>
    </row>
    <row r="45" spans="1:90">
      <c r="A45" t="s">
        <v>72</v>
      </c>
      <c r="B45" t="s">
        <v>73</v>
      </c>
      <c r="C45" t="s">
        <v>74</v>
      </c>
      <c r="E45" t="str">
        <f>"009939176375"</f>
        <v>009939176375</v>
      </c>
      <c r="F45" s="3">
        <v>43878</v>
      </c>
      <c r="G45">
        <v>202008</v>
      </c>
      <c r="H45" t="s">
        <v>79</v>
      </c>
      <c r="I45" t="s">
        <v>80</v>
      </c>
      <c r="J45" t="s">
        <v>77</v>
      </c>
      <c r="K45" t="s">
        <v>78</v>
      </c>
      <c r="L45" t="s">
        <v>117</v>
      </c>
      <c r="M45" t="s">
        <v>118</v>
      </c>
      <c r="N45" t="s">
        <v>313</v>
      </c>
      <c r="O45" t="s">
        <v>81</v>
      </c>
      <c r="P45" t="str">
        <f>"11912270 FM                   "</f>
        <v xml:space="preserve">11912270 FM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8.3699999999999992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 s="4">
        <v>50.24</v>
      </c>
      <c r="BM45" s="4">
        <v>7.54</v>
      </c>
      <c r="BN45" s="4">
        <v>57.78</v>
      </c>
      <c r="BO45" s="4">
        <v>57.78</v>
      </c>
      <c r="BQ45" t="s">
        <v>314</v>
      </c>
      <c r="BR45" t="s">
        <v>170</v>
      </c>
      <c r="BS45" s="3">
        <v>43879</v>
      </c>
      <c r="BT45" s="5">
        <v>0.38194444444444442</v>
      </c>
      <c r="BU45" t="s">
        <v>136</v>
      </c>
      <c r="BV45" t="s">
        <v>85</v>
      </c>
      <c r="BY45">
        <v>1200</v>
      </c>
      <c r="BZ45" t="s">
        <v>27</v>
      </c>
      <c r="CA45" t="s">
        <v>137</v>
      </c>
      <c r="CC45" t="s">
        <v>118</v>
      </c>
      <c r="CD45">
        <v>8000</v>
      </c>
      <c r="CE45" t="s">
        <v>96</v>
      </c>
      <c r="CF45" s="3">
        <v>43880</v>
      </c>
      <c r="CI45">
        <v>1</v>
      </c>
      <c r="CJ45">
        <v>1</v>
      </c>
      <c r="CK45">
        <v>21</v>
      </c>
      <c r="CL45" t="s">
        <v>87</v>
      </c>
    </row>
    <row r="46" spans="1:90">
      <c r="A46" t="s">
        <v>72</v>
      </c>
      <c r="B46" t="s">
        <v>73</v>
      </c>
      <c r="C46" t="s">
        <v>74</v>
      </c>
      <c r="E46" t="str">
        <f>"009939780622"</f>
        <v>009939780622</v>
      </c>
      <c r="F46" s="3">
        <v>43880</v>
      </c>
      <c r="G46">
        <v>202008</v>
      </c>
      <c r="H46" t="s">
        <v>203</v>
      </c>
      <c r="I46" t="s">
        <v>204</v>
      </c>
      <c r="J46" t="s">
        <v>315</v>
      </c>
      <c r="K46" t="s">
        <v>78</v>
      </c>
      <c r="L46" t="s">
        <v>172</v>
      </c>
      <c r="M46" t="s">
        <v>118</v>
      </c>
      <c r="N46" t="s">
        <v>316</v>
      </c>
      <c r="O46" t="s">
        <v>174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17.14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</v>
      </c>
      <c r="BJ46">
        <v>2.4</v>
      </c>
      <c r="BK46">
        <v>4</v>
      </c>
      <c r="BL46" s="4">
        <v>107.85</v>
      </c>
      <c r="BM46" s="4">
        <v>16.18</v>
      </c>
      <c r="BN46" s="4">
        <v>124.03</v>
      </c>
      <c r="BO46" s="4">
        <v>124.03</v>
      </c>
      <c r="BQ46" t="s">
        <v>317</v>
      </c>
      <c r="BR46" t="s">
        <v>318</v>
      </c>
      <c r="BS46" s="3">
        <v>43882</v>
      </c>
      <c r="BT46" s="5">
        <v>0.41666666666666669</v>
      </c>
      <c r="BU46" t="s">
        <v>319</v>
      </c>
      <c r="BV46" t="s">
        <v>85</v>
      </c>
      <c r="BY46">
        <v>12000</v>
      </c>
      <c r="CC46" t="s">
        <v>118</v>
      </c>
      <c r="CD46">
        <v>7800</v>
      </c>
      <c r="CE46" t="s">
        <v>96</v>
      </c>
      <c r="CF46" s="3">
        <v>43885</v>
      </c>
      <c r="CI46">
        <v>2</v>
      </c>
      <c r="CJ46">
        <v>2</v>
      </c>
      <c r="CK46" t="s">
        <v>224</v>
      </c>
      <c r="CL46" t="s">
        <v>87</v>
      </c>
    </row>
    <row r="47" spans="1:90">
      <c r="A47" t="s">
        <v>72</v>
      </c>
      <c r="B47" t="s">
        <v>73</v>
      </c>
      <c r="C47" t="s">
        <v>74</v>
      </c>
      <c r="E47" t="str">
        <f>"019911488792"</f>
        <v>019911488792</v>
      </c>
      <c r="F47" s="3">
        <v>43879</v>
      </c>
      <c r="G47">
        <v>202008</v>
      </c>
      <c r="H47" t="s">
        <v>117</v>
      </c>
      <c r="I47" t="s">
        <v>118</v>
      </c>
      <c r="J47" t="s">
        <v>119</v>
      </c>
      <c r="K47" t="s">
        <v>78</v>
      </c>
      <c r="L47" t="s">
        <v>117</v>
      </c>
      <c r="M47" t="s">
        <v>118</v>
      </c>
      <c r="N47" t="s">
        <v>320</v>
      </c>
      <c r="O47" t="s">
        <v>81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8.11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2.5</v>
      </c>
      <c r="BJ47">
        <v>2.6</v>
      </c>
      <c r="BK47">
        <v>3</v>
      </c>
      <c r="BL47" s="4">
        <v>48.66</v>
      </c>
      <c r="BM47" s="4">
        <v>7.3</v>
      </c>
      <c r="BN47" s="4">
        <v>55.96</v>
      </c>
      <c r="BO47" s="4">
        <v>55.96</v>
      </c>
      <c r="BQ47" t="s">
        <v>321</v>
      </c>
      <c r="BR47" t="s">
        <v>124</v>
      </c>
      <c r="BS47" s="3">
        <v>43880</v>
      </c>
      <c r="BT47" s="5">
        <v>0.58263888888888882</v>
      </c>
      <c r="BU47" t="s">
        <v>322</v>
      </c>
      <c r="BV47" t="s">
        <v>87</v>
      </c>
      <c r="BW47" t="s">
        <v>261</v>
      </c>
      <c r="BX47" t="s">
        <v>323</v>
      </c>
      <c r="BY47">
        <v>12980.8</v>
      </c>
      <c r="BZ47" t="s">
        <v>27</v>
      </c>
      <c r="CA47" t="s">
        <v>324</v>
      </c>
      <c r="CC47" t="s">
        <v>118</v>
      </c>
      <c r="CD47">
        <v>7784</v>
      </c>
      <c r="CE47" t="s">
        <v>242</v>
      </c>
      <c r="CF47" s="3">
        <v>43880</v>
      </c>
      <c r="CI47">
        <v>1</v>
      </c>
      <c r="CJ47">
        <v>1</v>
      </c>
      <c r="CK47">
        <v>22</v>
      </c>
      <c r="CL47" t="s">
        <v>87</v>
      </c>
    </row>
    <row r="48" spans="1:90">
      <c r="A48" t="s">
        <v>72</v>
      </c>
      <c r="B48" t="s">
        <v>73</v>
      </c>
      <c r="C48" t="s">
        <v>74</v>
      </c>
      <c r="E48" t="str">
        <f>"019911488702"</f>
        <v>019911488702</v>
      </c>
      <c r="F48" s="3">
        <v>43879</v>
      </c>
      <c r="G48">
        <v>202008</v>
      </c>
      <c r="H48" t="s">
        <v>117</v>
      </c>
      <c r="I48" t="s">
        <v>118</v>
      </c>
      <c r="J48" t="s">
        <v>119</v>
      </c>
      <c r="K48" t="s">
        <v>78</v>
      </c>
      <c r="L48" t="s">
        <v>325</v>
      </c>
      <c r="M48" t="s">
        <v>326</v>
      </c>
      <c r="N48" t="s">
        <v>327</v>
      </c>
      <c r="O48" t="s">
        <v>174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20.41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3.4</v>
      </c>
      <c r="BJ48">
        <v>3.9</v>
      </c>
      <c r="BK48">
        <v>4</v>
      </c>
      <c r="BL48" s="4">
        <v>127.47</v>
      </c>
      <c r="BM48" s="4">
        <v>19.12</v>
      </c>
      <c r="BN48" s="4">
        <v>146.59</v>
      </c>
      <c r="BO48" s="4">
        <v>146.59</v>
      </c>
      <c r="BQ48" t="s">
        <v>328</v>
      </c>
      <c r="BR48" t="s">
        <v>124</v>
      </c>
      <c r="BS48" s="3">
        <v>43881</v>
      </c>
      <c r="BT48" s="5">
        <v>0.41111111111111115</v>
      </c>
      <c r="BU48" t="s">
        <v>329</v>
      </c>
      <c r="BV48" t="s">
        <v>85</v>
      </c>
      <c r="BY48">
        <v>19635</v>
      </c>
      <c r="CA48" t="s">
        <v>330</v>
      </c>
      <c r="CC48" t="s">
        <v>326</v>
      </c>
      <c r="CD48">
        <v>2571</v>
      </c>
      <c r="CE48" t="s">
        <v>331</v>
      </c>
      <c r="CF48" s="3">
        <v>43886</v>
      </c>
      <c r="CI48">
        <v>3</v>
      </c>
      <c r="CJ48">
        <v>2</v>
      </c>
      <c r="CK48" t="s">
        <v>185</v>
      </c>
      <c r="CL48" t="s">
        <v>87</v>
      </c>
    </row>
    <row r="49" spans="1:91">
      <c r="A49" t="s">
        <v>72</v>
      </c>
      <c r="B49" t="s">
        <v>73</v>
      </c>
      <c r="C49" t="s">
        <v>74</v>
      </c>
      <c r="E49" t="str">
        <f>"009939592637"</f>
        <v>009939592637</v>
      </c>
      <c r="F49" s="3">
        <v>43879</v>
      </c>
      <c r="G49">
        <v>202008</v>
      </c>
      <c r="H49" t="s">
        <v>117</v>
      </c>
      <c r="I49" t="s">
        <v>118</v>
      </c>
      <c r="J49" t="s">
        <v>119</v>
      </c>
      <c r="K49" t="s">
        <v>78</v>
      </c>
      <c r="L49" t="s">
        <v>75</v>
      </c>
      <c r="M49" t="s">
        <v>76</v>
      </c>
      <c r="N49" t="s">
        <v>332</v>
      </c>
      <c r="O49" t="s">
        <v>174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25.85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27.8</v>
      </c>
      <c r="BJ49">
        <v>20.5</v>
      </c>
      <c r="BK49">
        <v>28</v>
      </c>
      <c r="BL49" s="4">
        <v>160.09</v>
      </c>
      <c r="BM49" s="4">
        <v>24.01</v>
      </c>
      <c r="BN49" s="4">
        <v>184.1</v>
      </c>
      <c r="BO49" s="4">
        <v>184.1</v>
      </c>
      <c r="BQ49" t="s">
        <v>333</v>
      </c>
      <c r="BR49" t="s">
        <v>124</v>
      </c>
      <c r="BS49" s="3">
        <v>43881</v>
      </c>
      <c r="BT49" s="5">
        <v>0.43333333333333335</v>
      </c>
      <c r="BU49" t="s">
        <v>334</v>
      </c>
      <c r="BV49" t="s">
        <v>85</v>
      </c>
      <c r="BY49">
        <v>102305.5</v>
      </c>
      <c r="CA49" t="s">
        <v>335</v>
      </c>
      <c r="CC49" t="s">
        <v>76</v>
      </c>
      <c r="CD49">
        <v>5201</v>
      </c>
      <c r="CE49" t="s">
        <v>96</v>
      </c>
      <c r="CF49" s="3">
        <v>43885</v>
      </c>
      <c r="CI49">
        <v>2</v>
      </c>
      <c r="CJ49">
        <v>2</v>
      </c>
      <c r="CK49" t="s">
        <v>312</v>
      </c>
      <c r="CL49" t="s">
        <v>87</v>
      </c>
    </row>
    <row r="50" spans="1:91">
      <c r="A50" t="s">
        <v>72</v>
      </c>
      <c r="B50" t="s">
        <v>73</v>
      </c>
      <c r="C50" t="s">
        <v>74</v>
      </c>
      <c r="E50" t="str">
        <f>"009939646063"</f>
        <v>009939646063</v>
      </c>
      <c r="F50" s="3">
        <v>43879</v>
      </c>
      <c r="G50">
        <v>202008</v>
      </c>
      <c r="H50" t="s">
        <v>203</v>
      </c>
      <c r="I50" t="s">
        <v>204</v>
      </c>
      <c r="J50" t="s">
        <v>119</v>
      </c>
      <c r="K50" t="s">
        <v>78</v>
      </c>
      <c r="L50" t="s">
        <v>117</v>
      </c>
      <c r="M50" t="s">
        <v>118</v>
      </c>
      <c r="N50" t="s">
        <v>119</v>
      </c>
      <c r="O50" t="s">
        <v>336</v>
      </c>
      <c r="P50" t="str">
        <f>"PAQ14899349                   "</f>
        <v xml:space="preserve">PAQ14899349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437.5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125.16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9</v>
      </c>
      <c r="BJ50">
        <v>2.2000000000000002</v>
      </c>
      <c r="BK50">
        <v>9</v>
      </c>
      <c r="BL50" s="4">
        <v>750.97</v>
      </c>
      <c r="BM50" s="4">
        <v>112.65</v>
      </c>
      <c r="BN50" s="4">
        <v>863.62</v>
      </c>
      <c r="BO50" s="4">
        <v>863.62</v>
      </c>
      <c r="BP50" t="s">
        <v>337</v>
      </c>
      <c r="BQ50" t="s">
        <v>338</v>
      </c>
      <c r="BR50" t="s">
        <v>339</v>
      </c>
      <c r="BS50" s="3">
        <v>43880</v>
      </c>
      <c r="BT50" s="5">
        <v>0.3576388888888889</v>
      </c>
      <c r="BU50" t="s">
        <v>340</v>
      </c>
      <c r="BV50" t="s">
        <v>87</v>
      </c>
      <c r="BY50">
        <v>10890</v>
      </c>
      <c r="BZ50" t="s">
        <v>341</v>
      </c>
      <c r="CC50" t="s">
        <v>118</v>
      </c>
      <c r="CD50">
        <v>8000</v>
      </c>
      <c r="CE50" t="s">
        <v>342</v>
      </c>
      <c r="CF50" s="3">
        <v>43882</v>
      </c>
      <c r="CI50">
        <v>0</v>
      </c>
      <c r="CJ50">
        <v>1</v>
      </c>
      <c r="CK50">
        <v>21</v>
      </c>
      <c r="CL50" t="s">
        <v>87</v>
      </c>
    </row>
    <row r="51" spans="1:91">
      <c r="A51" t="s">
        <v>72</v>
      </c>
      <c r="B51" t="s">
        <v>73</v>
      </c>
      <c r="C51" t="s">
        <v>74</v>
      </c>
      <c r="E51" t="str">
        <f>"019911488704"</f>
        <v>019911488704</v>
      </c>
      <c r="F51" s="3">
        <v>43880</v>
      </c>
      <c r="G51">
        <v>202008</v>
      </c>
      <c r="H51" t="s">
        <v>117</v>
      </c>
      <c r="I51" t="s">
        <v>118</v>
      </c>
      <c r="J51" t="s">
        <v>119</v>
      </c>
      <c r="K51" t="s">
        <v>78</v>
      </c>
      <c r="L51" t="s">
        <v>343</v>
      </c>
      <c r="M51" t="s">
        <v>344</v>
      </c>
      <c r="N51" t="s">
        <v>345</v>
      </c>
      <c r="O51" t="s">
        <v>81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8.3699999999999992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0.8</v>
      </c>
      <c r="BK51">
        <v>1</v>
      </c>
      <c r="BL51" s="4">
        <v>50.24</v>
      </c>
      <c r="BM51" s="4">
        <v>7.54</v>
      </c>
      <c r="BN51" s="4">
        <v>57.78</v>
      </c>
      <c r="BO51" s="4">
        <v>57.78</v>
      </c>
      <c r="BQ51" t="s">
        <v>346</v>
      </c>
      <c r="BR51" t="s">
        <v>124</v>
      </c>
      <c r="BS51" s="3">
        <v>43881</v>
      </c>
      <c r="BT51" s="5">
        <v>0.34375</v>
      </c>
      <c r="BU51" t="s">
        <v>347</v>
      </c>
      <c r="BV51" t="s">
        <v>85</v>
      </c>
      <c r="BY51">
        <v>4083.2</v>
      </c>
      <c r="BZ51" t="s">
        <v>27</v>
      </c>
      <c r="CC51" t="s">
        <v>344</v>
      </c>
      <c r="CD51">
        <v>1709</v>
      </c>
      <c r="CE51" t="s">
        <v>96</v>
      </c>
      <c r="CF51" s="3">
        <v>43882</v>
      </c>
      <c r="CI51">
        <v>1</v>
      </c>
      <c r="CJ51">
        <v>1</v>
      </c>
      <c r="CK51">
        <v>21</v>
      </c>
      <c r="CL51" t="s">
        <v>87</v>
      </c>
    </row>
    <row r="52" spans="1:91">
      <c r="A52" t="s">
        <v>72</v>
      </c>
      <c r="B52" t="s">
        <v>73</v>
      </c>
      <c r="C52" t="s">
        <v>74</v>
      </c>
      <c r="E52" t="str">
        <f>"080002546219"</f>
        <v>080002546219</v>
      </c>
      <c r="F52" s="3">
        <v>43882</v>
      </c>
      <c r="G52">
        <v>202008</v>
      </c>
      <c r="H52" t="s">
        <v>100</v>
      </c>
      <c r="I52" t="s">
        <v>101</v>
      </c>
      <c r="J52" t="s">
        <v>217</v>
      </c>
      <c r="K52" t="s">
        <v>78</v>
      </c>
      <c r="L52" t="s">
        <v>172</v>
      </c>
      <c r="M52" t="s">
        <v>118</v>
      </c>
      <c r="N52" t="s">
        <v>218</v>
      </c>
      <c r="O52" t="s">
        <v>174</v>
      </c>
      <c r="P52" t="str">
        <f>"Reference number when collecti"</f>
        <v>Reference number when collecti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19.34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5.9</v>
      </c>
      <c r="BJ52">
        <v>18</v>
      </c>
      <c r="BK52">
        <v>18</v>
      </c>
      <c r="BL52" s="4">
        <v>121.06</v>
      </c>
      <c r="BM52" s="4">
        <v>18.16</v>
      </c>
      <c r="BN52" s="4">
        <v>139.22</v>
      </c>
      <c r="BO52" s="4">
        <v>139.22</v>
      </c>
      <c r="BQ52" t="s">
        <v>219</v>
      </c>
      <c r="BR52" t="s">
        <v>220</v>
      </c>
      <c r="BS52" s="3">
        <v>43885</v>
      </c>
      <c r="BT52" s="5">
        <v>0.53680555555555554</v>
      </c>
      <c r="BU52" t="s">
        <v>348</v>
      </c>
      <c r="BV52" t="s">
        <v>85</v>
      </c>
      <c r="BY52">
        <v>89755.16</v>
      </c>
      <c r="CA52" t="s">
        <v>349</v>
      </c>
      <c r="CC52" t="s">
        <v>118</v>
      </c>
      <c r="CD52">
        <v>7441</v>
      </c>
      <c r="CE52" t="s">
        <v>223</v>
      </c>
      <c r="CF52" s="3">
        <v>43885</v>
      </c>
      <c r="CI52">
        <v>2</v>
      </c>
      <c r="CJ52">
        <v>1</v>
      </c>
      <c r="CK52" t="s">
        <v>224</v>
      </c>
      <c r="CL52" t="s">
        <v>87</v>
      </c>
    </row>
    <row r="53" spans="1:91">
      <c r="A53" t="s">
        <v>72</v>
      </c>
      <c r="B53" t="s">
        <v>73</v>
      </c>
      <c r="C53" t="s">
        <v>74</v>
      </c>
      <c r="E53" t="str">
        <f>"019911488789"</f>
        <v>019911488789</v>
      </c>
      <c r="F53" s="3">
        <v>43882</v>
      </c>
      <c r="G53">
        <v>202008</v>
      </c>
      <c r="H53" t="s">
        <v>117</v>
      </c>
      <c r="I53" t="s">
        <v>118</v>
      </c>
      <c r="J53" t="s">
        <v>119</v>
      </c>
      <c r="K53" t="s">
        <v>78</v>
      </c>
      <c r="L53" t="s">
        <v>343</v>
      </c>
      <c r="M53" t="s">
        <v>344</v>
      </c>
      <c r="N53" t="s">
        <v>209</v>
      </c>
      <c r="O53" t="s">
        <v>174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17.14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1.3</v>
      </c>
      <c r="BJ53">
        <v>0.8</v>
      </c>
      <c r="BK53">
        <v>2</v>
      </c>
      <c r="BL53" s="4">
        <v>107.85</v>
      </c>
      <c r="BM53" s="4">
        <v>16.18</v>
      </c>
      <c r="BN53" s="4">
        <v>124.03</v>
      </c>
      <c r="BO53" s="4">
        <v>124.03</v>
      </c>
      <c r="BQ53" t="s">
        <v>350</v>
      </c>
      <c r="BR53" t="s">
        <v>124</v>
      </c>
      <c r="BS53" s="3">
        <v>43885</v>
      </c>
      <c r="BT53" s="5">
        <v>0.38541666666666669</v>
      </c>
      <c r="BU53" t="s">
        <v>351</v>
      </c>
      <c r="BV53" t="s">
        <v>85</v>
      </c>
      <c r="BY53">
        <v>3981.74</v>
      </c>
      <c r="CA53" t="s">
        <v>352</v>
      </c>
      <c r="CC53" t="s">
        <v>344</v>
      </c>
      <c r="CD53">
        <v>1724</v>
      </c>
      <c r="CE53" t="s">
        <v>242</v>
      </c>
      <c r="CF53" s="3">
        <v>43885</v>
      </c>
      <c r="CI53">
        <v>2</v>
      </c>
      <c r="CJ53">
        <v>1</v>
      </c>
      <c r="CK53" t="s">
        <v>224</v>
      </c>
      <c r="CL53" t="s">
        <v>87</v>
      </c>
    </row>
    <row r="54" spans="1:91">
      <c r="A54" t="s">
        <v>72</v>
      </c>
      <c r="B54" t="s">
        <v>73</v>
      </c>
      <c r="C54" t="s">
        <v>74</v>
      </c>
      <c r="E54" t="str">
        <f>"009940025594"</f>
        <v>009940025594</v>
      </c>
      <c r="F54" s="3">
        <v>43881</v>
      </c>
      <c r="G54">
        <v>202008</v>
      </c>
      <c r="H54" t="s">
        <v>117</v>
      </c>
      <c r="I54" t="s">
        <v>118</v>
      </c>
      <c r="J54" t="s">
        <v>353</v>
      </c>
      <c r="K54" t="s">
        <v>78</v>
      </c>
      <c r="L54" t="s">
        <v>117</v>
      </c>
      <c r="M54" t="s">
        <v>118</v>
      </c>
      <c r="N54" t="s">
        <v>119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11.25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4.9000000000000004</v>
      </c>
      <c r="BJ54">
        <v>4.7</v>
      </c>
      <c r="BK54">
        <v>5</v>
      </c>
      <c r="BL54" s="4">
        <v>67.48</v>
      </c>
      <c r="BM54" s="4">
        <v>10.119999999999999</v>
      </c>
      <c r="BN54" s="4">
        <v>77.599999999999994</v>
      </c>
      <c r="BO54" s="4">
        <v>77.599999999999994</v>
      </c>
      <c r="BQ54" t="s">
        <v>354</v>
      </c>
      <c r="BR54" t="s">
        <v>355</v>
      </c>
      <c r="BS54" s="3">
        <v>43882</v>
      </c>
      <c r="BT54" s="5">
        <v>0.39166666666666666</v>
      </c>
      <c r="BU54" t="s">
        <v>163</v>
      </c>
      <c r="BV54" t="s">
        <v>85</v>
      </c>
      <c r="BY54">
        <v>23453.279999999999</v>
      </c>
      <c r="BZ54" t="s">
        <v>27</v>
      </c>
      <c r="CA54" t="s">
        <v>166</v>
      </c>
      <c r="CC54" t="s">
        <v>118</v>
      </c>
      <c r="CD54">
        <v>7800</v>
      </c>
      <c r="CE54" t="s">
        <v>96</v>
      </c>
      <c r="CF54" s="3">
        <v>43885</v>
      </c>
      <c r="CI54">
        <v>1</v>
      </c>
      <c r="CJ54">
        <v>1</v>
      </c>
      <c r="CK54">
        <v>22</v>
      </c>
      <c r="CL54" t="s">
        <v>87</v>
      </c>
    </row>
    <row r="55" spans="1:91">
      <c r="A55" t="s">
        <v>72</v>
      </c>
      <c r="B55" t="s">
        <v>73</v>
      </c>
      <c r="C55" t="s">
        <v>74</v>
      </c>
      <c r="E55" t="str">
        <f>"009939638511"</f>
        <v>009939638511</v>
      </c>
      <c r="F55" s="3">
        <v>43881</v>
      </c>
      <c r="G55">
        <v>202008</v>
      </c>
      <c r="H55" t="s">
        <v>79</v>
      </c>
      <c r="I55" t="s">
        <v>80</v>
      </c>
      <c r="J55" t="s">
        <v>77</v>
      </c>
      <c r="K55" t="s">
        <v>78</v>
      </c>
      <c r="L55" t="s">
        <v>138</v>
      </c>
      <c r="M55" t="s">
        <v>139</v>
      </c>
      <c r="N55" t="s">
        <v>356</v>
      </c>
      <c r="O55" t="s">
        <v>81</v>
      </c>
      <c r="P55" t="str">
        <f>"11912270 FM                   "</f>
        <v xml:space="preserve">11912270 FM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8.3699999999999992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 s="4">
        <v>50.24</v>
      </c>
      <c r="BM55" s="4">
        <v>7.54</v>
      </c>
      <c r="BN55" s="4">
        <v>57.78</v>
      </c>
      <c r="BO55" s="4">
        <v>57.78</v>
      </c>
      <c r="BQ55" t="s">
        <v>357</v>
      </c>
      <c r="BR55" t="s">
        <v>170</v>
      </c>
      <c r="BS55" s="3">
        <v>43882</v>
      </c>
      <c r="BT55" s="5">
        <v>0.32291666666666669</v>
      </c>
      <c r="BU55" t="s">
        <v>358</v>
      </c>
      <c r="BV55" t="s">
        <v>85</v>
      </c>
      <c r="BY55">
        <v>1200</v>
      </c>
      <c r="BZ55" t="s">
        <v>27</v>
      </c>
      <c r="CC55" t="s">
        <v>139</v>
      </c>
      <c r="CD55">
        <v>2021</v>
      </c>
      <c r="CE55" t="s">
        <v>96</v>
      </c>
      <c r="CF55" s="3">
        <v>43885</v>
      </c>
      <c r="CI55">
        <v>1</v>
      </c>
      <c r="CJ55">
        <v>1</v>
      </c>
      <c r="CK55">
        <v>21</v>
      </c>
      <c r="CL55" t="s">
        <v>87</v>
      </c>
    </row>
    <row r="56" spans="1:91">
      <c r="A56" t="s">
        <v>127</v>
      </c>
      <c r="B56" t="s">
        <v>73</v>
      </c>
      <c r="C56" t="s">
        <v>74</v>
      </c>
      <c r="E56" t="str">
        <f>"069907160857"</f>
        <v>069907160857</v>
      </c>
      <c r="F56" s="3">
        <v>43872</v>
      </c>
      <c r="G56">
        <v>202008</v>
      </c>
      <c r="H56" t="s">
        <v>190</v>
      </c>
      <c r="I56" t="s">
        <v>191</v>
      </c>
      <c r="J56" t="s">
        <v>359</v>
      </c>
      <c r="K56" t="s">
        <v>78</v>
      </c>
      <c r="L56" t="s">
        <v>149</v>
      </c>
      <c r="M56" t="s">
        <v>150</v>
      </c>
      <c r="N56" t="s">
        <v>360</v>
      </c>
      <c r="O56" t="s">
        <v>81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8.3699999999999992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 s="4">
        <v>50.24</v>
      </c>
      <c r="BM56" s="4">
        <v>7.54</v>
      </c>
      <c r="BN56" s="4">
        <v>57.78</v>
      </c>
      <c r="BO56" s="4">
        <v>57.78</v>
      </c>
      <c r="BQ56" t="s">
        <v>361</v>
      </c>
      <c r="BS56" s="3">
        <v>43873</v>
      </c>
      <c r="BT56" s="5">
        <v>0.51388888888888895</v>
      </c>
      <c r="BU56" t="s">
        <v>362</v>
      </c>
      <c r="BV56" t="s">
        <v>87</v>
      </c>
      <c r="BW56" t="s">
        <v>214</v>
      </c>
      <c r="BX56" t="s">
        <v>363</v>
      </c>
      <c r="BY56">
        <v>1200</v>
      </c>
      <c r="BZ56" t="s">
        <v>27</v>
      </c>
      <c r="CC56" t="s">
        <v>150</v>
      </c>
      <c r="CD56">
        <v>200</v>
      </c>
      <c r="CE56" t="s">
        <v>96</v>
      </c>
      <c r="CF56" s="3">
        <v>43875</v>
      </c>
      <c r="CI56">
        <v>1</v>
      </c>
      <c r="CJ56">
        <v>1</v>
      </c>
      <c r="CK56">
        <v>21</v>
      </c>
      <c r="CL56" t="s">
        <v>87</v>
      </c>
    </row>
    <row r="57" spans="1:91">
      <c r="A57" t="s">
        <v>127</v>
      </c>
      <c r="B57" t="s">
        <v>73</v>
      </c>
      <c r="C57" t="s">
        <v>74</v>
      </c>
      <c r="E57" t="str">
        <f>"009939921416"</f>
        <v>009939921416</v>
      </c>
      <c r="F57" s="3">
        <v>43881</v>
      </c>
      <c r="G57">
        <v>202008</v>
      </c>
      <c r="H57" t="s">
        <v>107</v>
      </c>
      <c r="I57" t="s">
        <v>108</v>
      </c>
      <c r="J57" t="s">
        <v>109</v>
      </c>
      <c r="K57" t="s">
        <v>78</v>
      </c>
      <c r="L57" t="s">
        <v>138</v>
      </c>
      <c r="M57" t="s">
        <v>139</v>
      </c>
      <c r="N57" t="s">
        <v>364</v>
      </c>
      <c r="O57" t="s">
        <v>174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43.25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31.6</v>
      </c>
      <c r="BJ57">
        <v>62.8</v>
      </c>
      <c r="BK57">
        <v>63</v>
      </c>
      <c r="BL57" s="4">
        <v>264.51</v>
      </c>
      <c r="BM57" s="4">
        <v>39.68</v>
      </c>
      <c r="BN57" s="4">
        <v>304.19</v>
      </c>
      <c r="BO57" s="4">
        <v>304.19</v>
      </c>
      <c r="BQ57" t="s">
        <v>365</v>
      </c>
      <c r="BS57" s="3">
        <v>43882</v>
      </c>
      <c r="BT57" s="5">
        <v>0.38611111111111113</v>
      </c>
      <c r="BU57" t="s">
        <v>358</v>
      </c>
      <c r="BV57" t="s">
        <v>85</v>
      </c>
      <c r="BY57">
        <v>266968.86</v>
      </c>
      <c r="CC57" t="s">
        <v>139</v>
      </c>
      <c r="CD57">
        <v>2000</v>
      </c>
      <c r="CE57" t="s">
        <v>96</v>
      </c>
      <c r="CF57" s="3">
        <v>43885</v>
      </c>
      <c r="CI57">
        <v>1</v>
      </c>
      <c r="CJ57">
        <v>1</v>
      </c>
      <c r="CK57" t="s">
        <v>199</v>
      </c>
      <c r="CL57" t="s">
        <v>87</v>
      </c>
    </row>
    <row r="58" spans="1:91">
      <c r="A58" t="s">
        <v>127</v>
      </c>
      <c r="B58" t="s">
        <v>73</v>
      </c>
      <c r="C58" t="s">
        <v>74</v>
      </c>
      <c r="E58" t="str">
        <f>"009939921418"</f>
        <v>009939921418</v>
      </c>
      <c r="F58" s="3">
        <v>43881</v>
      </c>
      <c r="G58">
        <v>202008</v>
      </c>
      <c r="H58" t="s">
        <v>107</v>
      </c>
      <c r="I58" t="s">
        <v>108</v>
      </c>
      <c r="J58" t="s">
        <v>109</v>
      </c>
      <c r="K58" t="s">
        <v>78</v>
      </c>
      <c r="L58" t="s">
        <v>79</v>
      </c>
      <c r="M58" t="s">
        <v>80</v>
      </c>
      <c r="N58" t="s">
        <v>77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106.7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3</v>
      </c>
      <c r="BI58">
        <v>25.5</v>
      </c>
      <c r="BJ58">
        <v>11.8</v>
      </c>
      <c r="BK58">
        <v>25.5</v>
      </c>
      <c r="BL58" s="4">
        <v>640.19000000000005</v>
      </c>
      <c r="BM58" s="4">
        <v>96.03</v>
      </c>
      <c r="BN58" s="4">
        <v>736.22</v>
      </c>
      <c r="BO58" s="4">
        <v>736.22</v>
      </c>
      <c r="BQ58" t="s">
        <v>82</v>
      </c>
      <c r="BR58" t="s">
        <v>366</v>
      </c>
      <c r="BS58" s="3">
        <v>43882</v>
      </c>
      <c r="BT58" s="5">
        <v>0.62847222222222221</v>
      </c>
      <c r="BU58" t="s">
        <v>233</v>
      </c>
      <c r="BV58" t="s">
        <v>87</v>
      </c>
      <c r="BW58" t="s">
        <v>93</v>
      </c>
      <c r="BX58" t="s">
        <v>367</v>
      </c>
      <c r="BY58">
        <v>59192.57</v>
      </c>
      <c r="BZ58" t="s">
        <v>27</v>
      </c>
      <c r="CA58" t="s">
        <v>95</v>
      </c>
      <c r="CC58" t="s">
        <v>80</v>
      </c>
      <c r="CD58">
        <v>6055</v>
      </c>
      <c r="CE58" t="s">
        <v>96</v>
      </c>
      <c r="CF58" s="3">
        <v>43886</v>
      </c>
      <c r="CI58">
        <v>1</v>
      </c>
      <c r="CJ58">
        <v>1</v>
      </c>
      <c r="CK58">
        <v>21</v>
      </c>
      <c r="CL58" t="s">
        <v>87</v>
      </c>
    </row>
    <row r="59" spans="1:91">
      <c r="A59" t="s">
        <v>72</v>
      </c>
      <c r="B59" t="s">
        <v>73</v>
      </c>
      <c r="C59" t="s">
        <v>74</v>
      </c>
      <c r="E59" t="str">
        <f>"029908034351"</f>
        <v>029908034351</v>
      </c>
      <c r="F59" s="3">
        <v>43881</v>
      </c>
      <c r="G59">
        <v>202008</v>
      </c>
      <c r="H59" t="s">
        <v>131</v>
      </c>
      <c r="I59" t="s">
        <v>132</v>
      </c>
      <c r="J59" t="s">
        <v>77</v>
      </c>
      <c r="K59" t="s">
        <v>78</v>
      </c>
      <c r="L59" t="s">
        <v>149</v>
      </c>
      <c r="M59" t="s">
        <v>150</v>
      </c>
      <c r="N59" t="s">
        <v>368</v>
      </c>
      <c r="O59" t="s">
        <v>81</v>
      </c>
      <c r="P59" t="str">
        <f>"119 422 70FM                  "</f>
        <v xml:space="preserve">119 422 70FM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164.07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8.3699999999999992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0.2</v>
      </c>
      <c r="BK59">
        <v>0.5</v>
      </c>
      <c r="BL59" s="4">
        <v>214.31</v>
      </c>
      <c r="BM59" s="4">
        <v>32.15</v>
      </c>
      <c r="BN59" s="4">
        <v>246.46</v>
      </c>
      <c r="BO59" s="4">
        <v>246.46</v>
      </c>
      <c r="BQ59" t="s">
        <v>369</v>
      </c>
      <c r="BR59" t="s">
        <v>370</v>
      </c>
      <c r="BS59" s="3">
        <v>43882</v>
      </c>
      <c r="BT59" s="5">
        <v>0.4284722222222222</v>
      </c>
      <c r="BU59" t="s">
        <v>371</v>
      </c>
      <c r="BV59" t="s">
        <v>85</v>
      </c>
      <c r="BY59">
        <v>1200</v>
      </c>
      <c r="BZ59" t="s">
        <v>250</v>
      </c>
      <c r="CA59" t="s">
        <v>116</v>
      </c>
      <c r="CC59" t="s">
        <v>150</v>
      </c>
      <c r="CD59">
        <v>157</v>
      </c>
      <c r="CE59" t="s">
        <v>96</v>
      </c>
      <c r="CF59" s="3">
        <v>43886</v>
      </c>
      <c r="CI59">
        <v>1</v>
      </c>
      <c r="CJ59">
        <v>1</v>
      </c>
      <c r="CK59">
        <v>21</v>
      </c>
      <c r="CL59" t="s">
        <v>85</v>
      </c>
      <c r="CM59" s="5">
        <v>0.4284722222222222</v>
      </c>
    </row>
    <row r="60" spans="1:91">
      <c r="A60" t="s">
        <v>72</v>
      </c>
      <c r="B60" t="s">
        <v>73</v>
      </c>
      <c r="C60" t="s">
        <v>74</v>
      </c>
      <c r="E60" t="str">
        <f>"009939592635"</f>
        <v>009939592635</v>
      </c>
      <c r="F60" s="3">
        <v>43885</v>
      </c>
      <c r="G60">
        <v>202008</v>
      </c>
      <c r="H60" t="s">
        <v>117</v>
      </c>
      <c r="I60" t="s">
        <v>118</v>
      </c>
      <c r="J60" t="s">
        <v>119</v>
      </c>
      <c r="K60" t="s">
        <v>78</v>
      </c>
      <c r="L60" t="s">
        <v>117</v>
      </c>
      <c r="M60" t="s">
        <v>118</v>
      </c>
      <c r="N60" t="s">
        <v>372</v>
      </c>
      <c r="O60" t="s">
        <v>81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6.54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0.9</v>
      </c>
      <c r="BK60">
        <v>1</v>
      </c>
      <c r="BL60" s="4">
        <v>39.25</v>
      </c>
      <c r="BM60" s="4">
        <v>5.89</v>
      </c>
      <c r="BN60" s="4">
        <v>45.14</v>
      </c>
      <c r="BO60" s="4">
        <v>45.14</v>
      </c>
      <c r="BQ60" t="s">
        <v>373</v>
      </c>
      <c r="BR60" t="s">
        <v>124</v>
      </c>
      <c r="BS60" s="3">
        <v>43886</v>
      </c>
      <c r="BT60" s="5">
        <v>0.54166666666666663</v>
      </c>
      <c r="BU60" t="s">
        <v>374</v>
      </c>
      <c r="BV60" t="s">
        <v>85</v>
      </c>
      <c r="BY60">
        <v>4700.8</v>
      </c>
      <c r="BZ60" t="s">
        <v>27</v>
      </c>
      <c r="CA60" t="s">
        <v>166</v>
      </c>
      <c r="CC60" t="s">
        <v>118</v>
      </c>
      <c r="CD60">
        <v>7806</v>
      </c>
      <c r="CE60" t="s">
        <v>96</v>
      </c>
      <c r="CF60" s="3">
        <v>43887</v>
      </c>
      <c r="CI60">
        <v>1</v>
      </c>
      <c r="CJ60">
        <v>1</v>
      </c>
      <c r="CK60">
        <v>22</v>
      </c>
      <c r="CL60" t="s">
        <v>87</v>
      </c>
    </row>
    <row r="61" spans="1:91">
      <c r="A61" t="s">
        <v>72</v>
      </c>
      <c r="B61" t="s">
        <v>73</v>
      </c>
      <c r="C61" t="s">
        <v>74</v>
      </c>
      <c r="E61" t="str">
        <f>"009939209593"</f>
        <v>009939209593</v>
      </c>
      <c r="F61" s="3">
        <v>43882</v>
      </c>
      <c r="G61">
        <v>202008</v>
      </c>
      <c r="H61" t="s">
        <v>138</v>
      </c>
      <c r="I61" t="s">
        <v>139</v>
      </c>
      <c r="J61" t="s">
        <v>140</v>
      </c>
      <c r="K61" t="s">
        <v>78</v>
      </c>
      <c r="L61" t="s">
        <v>375</v>
      </c>
      <c r="M61" t="s">
        <v>376</v>
      </c>
      <c r="N61" t="s">
        <v>257</v>
      </c>
      <c r="O61" t="s">
        <v>144</v>
      </c>
      <c r="P61" t="str">
        <f>"11005500HR 460045             "</f>
        <v xml:space="preserve">11005500HR 460045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16.22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1.2</v>
      </c>
      <c r="BJ61">
        <v>1.8</v>
      </c>
      <c r="BK61">
        <v>2</v>
      </c>
      <c r="BL61" s="4">
        <v>97.34</v>
      </c>
      <c r="BM61" s="4">
        <v>14.6</v>
      </c>
      <c r="BN61" s="4">
        <v>111.94</v>
      </c>
      <c r="BO61" s="4">
        <v>111.94</v>
      </c>
      <c r="BQ61" t="s">
        <v>377</v>
      </c>
      <c r="BR61" t="s">
        <v>146</v>
      </c>
      <c r="BS61" s="3">
        <v>43886</v>
      </c>
      <c r="BT61" s="5">
        <v>0.49305555555555558</v>
      </c>
      <c r="BU61" t="s">
        <v>377</v>
      </c>
      <c r="BV61" t="s">
        <v>85</v>
      </c>
      <c r="BY61">
        <v>9103.82</v>
      </c>
      <c r="BZ61" t="s">
        <v>27</v>
      </c>
      <c r="CA61" t="s">
        <v>263</v>
      </c>
      <c r="CC61" t="s">
        <v>376</v>
      </c>
      <c r="CD61">
        <v>7220</v>
      </c>
      <c r="CE61" t="s">
        <v>96</v>
      </c>
      <c r="CF61" s="3">
        <v>43888</v>
      </c>
      <c r="CI61">
        <v>2</v>
      </c>
      <c r="CJ61">
        <v>2</v>
      </c>
      <c r="CK61">
        <v>33</v>
      </c>
      <c r="CL61" t="s">
        <v>87</v>
      </c>
    </row>
    <row r="62" spans="1:91">
      <c r="A62" t="s">
        <v>72</v>
      </c>
      <c r="B62" t="s">
        <v>73</v>
      </c>
      <c r="C62" t="s">
        <v>74</v>
      </c>
      <c r="E62" t="str">
        <f>"009939637589"</f>
        <v>009939637589</v>
      </c>
      <c r="F62" s="3">
        <v>43882</v>
      </c>
      <c r="G62">
        <v>202008</v>
      </c>
      <c r="H62" t="s">
        <v>79</v>
      </c>
      <c r="I62" t="s">
        <v>80</v>
      </c>
      <c r="J62" t="s">
        <v>378</v>
      </c>
      <c r="K62" t="s">
        <v>78</v>
      </c>
      <c r="L62" t="s">
        <v>117</v>
      </c>
      <c r="M62" t="s">
        <v>118</v>
      </c>
      <c r="N62" t="s">
        <v>379</v>
      </c>
      <c r="O62" t="s">
        <v>81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8.3699999999999992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 s="4">
        <v>50.24</v>
      </c>
      <c r="BM62" s="4">
        <v>7.54</v>
      </c>
      <c r="BN62" s="4">
        <v>57.78</v>
      </c>
      <c r="BO62" s="4">
        <v>57.78</v>
      </c>
      <c r="BQ62" t="s">
        <v>380</v>
      </c>
      <c r="BR62" t="s">
        <v>381</v>
      </c>
      <c r="BS62" s="3">
        <v>43885</v>
      </c>
      <c r="BT62" s="5">
        <v>0.41736111111111113</v>
      </c>
      <c r="BU62" t="s">
        <v>163</v>
      </c>
      <c r="BV62" t="s">
        <v>85</v>
      </c>
      <c r="BY62">
        <v>1200</v>
      </c>
      <c r="BZ62" t="s">
        <v>27</v>
      </c>
      <c r="CA62" t="s">
        <v>166</v>
      </c>
      <c r="CC62" t="s">
        <v>118</v>
      </c>
      <c r="CD62">
        <v>7800</v>
      </c>
      <c r="CE62" t="s">
        <v>96</v>
      </c>
      <c r="CF62" s="3">
        <v>43887</v>
      </c>
      <c r="CI62">
        <v>1</v>
      </c>
      <c r="CJ62">
        <v>1</v>
      </c>
      <c r="CK62">
        <v>21</v>
      </c>
      <c r="CL62" t="s">
        <v>87</v>
      </c>
    </row>
    <row r="63" spans="1:91">
      <c r="A63" t="s">
        <v>72</v>
      </c>
      <c r="B63" t="s">
        <v>73</v>
      </c>
      <c r="C63" t="s">
        <v>74</v>
      </c>
      <c r="E63" t="str">
        <f>"009939638512"</f>
        <v>009939638512</v>
      </c>
      <c r="F63" s="3">
        <v>43882</v>
      </c>
      <c r="G63">
        <v>202008</v>
      </c>
      <c r="H63" t="s">
        <v>79</v>
      </c>
      <c r="I63" t="s">
        <v>80</v>
      </c>
      <c r="J63" t="s">
        <v>77</v>
      </c>
      <c r="K63" t="s">
        <v>78</v>
      </c>
      <c r="L63" t="s">
        <v>138</v>
      </c>
      <c r="M63" t="s">
        <v>139</v>
      </c>
      <c r="N63" t="s">
        <v>77</v>
      </c>
      <c r="O63" t="s">
        <v>81</v>
      </c>
      <c r="P63" t="str">
        <f>"11912270 FM                   "</f>
        <v xml:space="preserve">11912270 FM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8.3699999999999992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0.5</v>
      </c>
      <c r="BK63">
        <v>1</v>
      </c>
      <c r="BL63" s="4">
        <v>50.24</v>
      </c>
      <c r="BM63" s="4">
        <v>7.54</v>
      </c>
      <c r="BN63" s="4">
        <v>57.78</v>
      </c>
      <c r="BO63" s="4">
        <v>57.78</v>
      </c>
      <c r="BQ63" t="s">
        <v>382</v>
      </c>
      <c r="BR63" t="s">
        <v>170</v>
      </c>
      <c r="BS63" s="3">
        <v>43885</v>
      </c>
      <c r="BT63" s="5">
        <v>0.3888888888888889</v>
      </c>
      <c r="BU63" t="s">
        <v>171</v>
      </c>
      <c r="BV63" t="s">
        <v>85</v>
      </c>
      <c r="BY63">
        <v>2400</v>
      </c>
      <c r="BZ63" t="s">
        <v>27</v>
      </c>
      <c r="CC63" t="s">
        <v>139</v>
      </c>
      <c r="CD63">
        <v>2021</v>
      </c>
      <c r="CE63" t="s">
        <v>96</v>
      </c>
      <c r="CF63" s="3">
        <v>43887</v>
      </c>
      <c r="CI63">
        <v>1</v>
      </c>
      <c r="CJ63">
        <v>1</v>
      </c>
      <c r="CK63">
        <v>21</v>
      </c>
      <c r="CL63" t="s">
        <v>87</v>
      </c>
    </row>
    <row r="64" spans="1:91">
      <c r="A64" t="s">
        <v>72</v>
      </c>
      <c r="B64" t="s">
        <v>73</v>
      </c>
      <c r="C64" t="s">
        <v>74</v>
      </c>
      <c r="E64" t="str">
        <f>"009935227683"</f>
        <v>009935227683</v>
      </c>
      <c r="F64" s="3">
        <v>43882</v>
      </c>
      <c r="G64">
        <v>202008</v>
      </c>
      <c r="H64" t="s">
        <v>100</v>
      </c>
      <c r="I64" t="s">
        <v>101</v>
      </c>
      <c r="J64" t="s">
        <v>186</v>
      </c>
      <c r="K64" t="s">
        <v>78</v>
      </c>
      <c r="L64" t="s">
        <v>117</v>
      </c>
      <c r="M64" t="s">
        <v>118</v>
      </c>
      <c r="N64" t="s">
        <v>133</v>
      </c>
      <c r="O64" t="s">
        <v>81</v>
      </c>
      <c r="P64" t="str">
        <f>"...                           "</f>
        <v xml:space="preserve">...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8.3699999999999992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50.24</v>
      </c>
      <c r="BM64" s="4">
        <v>7.54</v>
      </c>
      <c r="BN64" s="4">
        <v>57.78</v>
      </c>
      <c r="BO64" s="4">
        <v>57.78</v>
      </c>
      <c r="BQ64" t="s">
        <v>187</v>
      </c>
      <c r="BR64" t="s">
        <v>383</v>
      </c>
      <c r="BS64" s="3">
        <v>43885</v>
      </c>
      <c r="BT64" s="5">
        <v>0.4201388888888889</v>
      </c>
      <c r="BU64" t="s">
        <v>384</v>
      </c>
      <c r="BV64" t="s">
        <v>85</v>
      </c>
      <c r="BY64">
        <v>1200</v>
      </c>
      <c r="BZ64" t="s">
        <v>27</v>
      </c>
      <c r="CA64" t="s">
        <v>137</v>
      </c>
      <c r="CC64" t="s">
        <v>118</v>
      </c>
      <c r="CD64">
        <v>8000</v>
      </c>
      <c r="CE64" t="s">
        <v>96</v>
      </c>
      <c r="CF64" s="3">
        <v>43887</v>
      </c>
      <c r="CI64">
        <v>1</v>
      </c>
      <c r="CJ64">
        <v>1</v>
      </c>
      <c r="CK64">
        <v>21</v>
      </c>
      <c r="CL64" t="s">
        <v>87</v>
      </c>
    </row>
    <row r="65" spans="1:90">
      <c r="A65" t="s">
        <v>72</v>
      </c>
      <c r="B65" t="s">
        <v>73</v>
      </c>
      <c r="C65" t="s">
        <v>74</v>
      </c>
      <c r="E65" t="str">
        <f>"019911488790"</f>
        <v>019911488790</v>
      </c>
      <c r="F65" s="3">
        <v>43882</v>
      </c>
      <c r="G65">
        <v>202008</v>
      </c>
      <c r="H65" t="s">
        <v>117</v>
      </c>
      <c r="I65" t="s">
        <v>118</v>
      </c>
      <c r="J65" t="s">
        <v>119</v>
      </c>
      <c r="K65" t="s">
        <v>78</v>
      </c>
      <c r="L65" t="s">
        <v>120</v>
      </c>
      <c r="M65" t="s">
        <v>121</v>
      </c>
      <c r="N65" t="s">
        <v>209</v>
      </c>
      <c r="O65" t="s">
        <v>81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8.3699999999999992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0.7</v>
      </c>
      <c r="BJ65">
        <v>0.6</v>
      </c>
      <c r="BK65">
        <v>1</v>
      </c>
      <c r="BL65" s="4">
        <v>50.24</v>
      </c>
      <c r="BM65" s="4">
        <v>7.54</v>
      </c>
      <c r="BN65" s="4">
        <v>57.78</v>
      </c>
      <c r="BO65" s="4">
        <v>57.78</v>
      </c>
      <c r="BQ65" t="s">
        <v>385</v>
      </c>
      <c r="BR65" t="s">
        <v>124</v>
      </c>
      <c r="BS65" s="3">
        <v>43886</v>
      </c>
      <c r="BT65" s="5">
        <v>0.50416666666666665</v>
      </c>
      <c r="BU65" t="s">
        <v>386</v>
      </c>
      <c r="BV65" t="s">
        <v>87</v>
      </c>
      <c r="BW65" t="s">
        <v>164</v>
      </c>
      <c r="BX65" t="s">
        <v>387</v>
      </c>
      <c r="BY65">
        <v>3098.8</v>
      </c>
      <c r="BZ65" t="s">
        <v>27</v>
      </c>
      <c r="CA65" t="s">
        <v>388</v>
      </c>
      <c r="CC65" t="s">
        <v>121</v>
      </c>
      <c r="CD65">
        <v>8301</v>
      </c>
      <c r="CE65" t="s">
        <v>242</v>
      </c>
      <c r="CF65" s="3">
        <v>43886</v>
      </c>
      <c r="CI65">
        <v>1</v>
      </c>
      <c r="CJ65">
        <v>2</v>
      </c>
      <c r="CK65">
        <v>21</v>
      </c>
      <c r="CL65" t="s">
        <v>87</v>
      </c>
    </row>
    <row r="66" spans="1:90">
      <c r="A66" t="s">
        <v>72</v>
      </c>
      <c r="B66" t="s">
        <v>73</v>
      </c>
      <c r="C66" t="s">
        <v>74</v>
      </c>
      <c r="E66" t="str">
        <f>"009940025582"</f>
        <v>009940025582</v>
      </c>
      <c r="F66" s="3">
        <v>43874</v>
      </c>
      <c r="G66">
        <v>202008</v>
      </c>
      <c r="H66" t="s">
        <v>117</v>
      </c>
      <c r="I66" t="s">
        <v>118</v>
      </c>
      <c r="J66" t="s">
        <v>77</v>
      </c>
      <c r="K66" t="s">
        <v>78</v>
      </c>
      <c r="L66" t="s">
        <v>193</v>
      </c>
      <c r="M66" t="s">
        <v>150</v>
      </c>
      <c r="N66" t="s">
        <v>389</v>
      </c>
      <c r="O66" t="s">
        <v>174</v>
      </c>
      <c r="P66" t="str">
        <f>"11982270FM CLIENT             "</f>
        <v xml:space="preserve">11982270FM CLIENT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469.29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631</v>
      </c>
      <c r="BJ66">
        <v>230.4</v>
      </c>
      <c r="BK66">
        <v>631</v>
      </c>
      <c r="BL66" s="4">
        <v>2820.72</v>
      </c>
      <c r="BM66" s="4">
        <v>423.11</v>
      </c>
      <c r="BN66" s="4">
        <v>3243.83</v>
      </c>
      <c r="BO66" s="4">
        <v>3243.83</v>
      </c>
      <c r="BQ66" t="s">
        <v>390</v>
      </c>
      <c r="BR66" t="s">
        <v>266</v>
      </c>
      <c r="BS66" s="3">
        <v>43880</v>
      </c>
      <c r="BT66" s="5">
        <v>0.67013888888888884</v>
      </c>
      <c r="BU66" t="s">
        <v>391</v>
      </c>
      <c r="BV66" t="s">
        <v>87</v>
      </c>
      <c r="BW66" t="s">
        <v>214</v>
      </c>
      <c r="BX66" t="s">
        <v>283</v>
      </c>
      <c r="BY66">
        <v>1152000</v>
      </c>
      <c r="CC66" t="s">
        <v>150</v>
      </c>
      <c r="CD66">
        <v>1</v>
      </c>
      <c r="CE66" t="s">
        <v>96</v>
      </c>
      <c r="CF66" s="3">
        <v>43881</v>
      </c>
      <c r="CI66">
        <v>0</v>
      </c>
      <c r="CJ66">
        <v>0</v>
      </c>
      <c r="CK66" t="s">
        <v>224</v>
      </c>
      <c r="CL66" t="s">
        <v>87</v>
      </c>
    </row>
    <row r="67" spans="1:90">
      <c r="A67" t="s">
        <v>72</v>
      </c>
      <c r="B67" t="s">
        <v>73</v>
      </c>
      <c r="C67" t="s">
        <v>74</v>
      </c>
      <c r="E67" t="str">
        <f>"019911488786"</f>
        <v>019911488786</v>
      </c>
      <c r="F67" s="3">
        <v>43885</v>
      </c>
      <c r="G67">
        <v>202008</v>
      </c>
      <c r="H67" t="s">
        <v>117</v>
      </c>
      <c r="I67" t="s">
        <v>118</v>
      </c>
      <c r="J67" t="s">
        <v>119</v>
      </c>
      <c r="K67" t="s">
        <v>78</v>
      </c>
      <c r="L67" t="s">
        <v>392</v>
      </c>
      <c r="M67" t="s">
        <v>393</v>
      </c>
      <c r="N67" t="s">
        <v>394</v>
      </c>
      <c r="O67" t="s">
        <v>81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8.3699999999999992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1.1000000000000001</v>
      </c>
      <c r="BK67">
        <v>1.5</v>
      </c>
      <c r="BL67" s="4">
        <v>50.24</v>
      </c>
      <c r="BM67" s="4">
        <v>7.54</v>
      </c>
      <c r="BN67" s="4">
        <v>57.78</v>
      </c>
      <c r="BO67" s="4">
        <v>57.78</v>
      </c>
      <c r="BQ67" t="s">
        <v>395</v>
      </c>
      <c r="BR67" t="s">
        <v>124</v>
      </c>
      <c r="BS67" s="3">
        <v>43887</v>
      </c>
      <c r="BT67" s="5">
        <v>0.45833333333333331</v>
      </c>
      <c r="BU67" t="s">
        <v>235</v>
      </c>
      <c r="BV67" t="s">
        <v>87</v>
      </c>
      <c r="BW67" t="s">
        <v>268</v>
      </c>
      <c r="BX67" t="s">
        <v>396</v>
      </c>
      <c r="BY67">
        <v>5273.4</v>
      </c>
      <c r="BZ67" t="s">
        <v>27</v>
      </c>
      <c r="CC67" t="s">
        <v>393</v>
      </c>
      <c r="CD67">
        <v>4302</v>
      </c>
      <c r="CE67" t="s">
        <v>96</v>
      </c>
      <c r="CF67" s="3">
        <v>43887</v>
      </c>
      <c r="CI67">
        <v>1</v>
      </c>
      <c r="CJ67">
        <v>2</v>
      </c>
      <c r="CK67">
        <v>21</v>
      </c>
      <c r="CL67" t="s">
        <v>87</v>
      </c>
    </row>
    <row r="68" spans="1:90">
      <c r="A68" t="s">
        <v>72</v>
      </c>
      <c r="B68" t="s">
        <v>73</v>
      </c>
      <c r="C68" t="s">
        <v>74</v>
      </c>
      <c r="E68" t="str">
        <f>"019911488787"</f>
        <v>019911488787</v>
      </c>
      <c r="F68" s="3">
        <v>43885</v>
      </c>
      <c r="G68">
        <v>202008</v>
      </c>
      <c r="H68" t="s">
        <v>117</v>
      </c>
      <c r="I68" t="s">
        <v>118</v>
      </c>
      <c r="J68" t="s">
        <v>119</v>
      </c>
      <c r="K68" t="s">
        <v>78</v>
      </c>
      <c r="L68" t="s">
        <v>397</v>
      </c>
      <c r="M68" t="s">
        <v>398</v>
      </c>
      <c r="N68" t="s">
        <v>399</v>
      </c>
      <c r="O68" t="s">
        <v>81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8.3699999999999992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0.8</v>
      </c>
      <c r="BJ68">
        <v>1.9</v>
      </c>
      <c r="BK68">
        <v>2</v>
      </c>
      <c r="BL68" s="4">
        <v>50.24</v>
      </c>
      <c r="BM68" s="4">
        <v>7.54</v>
      </c>
      <c r="BN68" s="4">
        <v>57.78</v>
      </c>
      <c r="BO68" s="4">
        <v>57.78</v>
      </c>
      <c r="BQ68" t="s">
        <v>400</v>
      </c>
      <c r="BR68" t="s">
        <v>124</v>
      </c>
      <c r="BS68" s="3">
        <v>43886</v>
      </c>
      <c r="BT68" s="5">
        <v>0.41666666666666669</v>
      </c>
      <c r="BU68" t="s">
        <v>401</v>
      </c>
      <c r="BV68" t="s">
        <v>85</v>
      </c>
      <c r="BY68">
        <v>9720</v>
      </c>
      <c r="BZ68" t="s">
        <v>27</v>
      </c>
      <c r="CA68" t="s">
        <v>402</v>
      </c>
      <c r="CC68" t="s">
        <v>398</v>
      </c>
      <c r="CD68">
        <v>9459</v>
      </c>
      <c r="CE68" t="s">
        <v>96</v>
      </c>
      <c r="CF68" s="3">
        <v>43888</v>
      </c>
      <c r="CI68">
        <v>1</v>
      </c>
      <c r="CJ68">
        <v>1</v>
      </c>
      <c r="CK68">
        <v>21</v>
      </c>
      <c r="CL68" t="s">
        <v>87</v>
      </c>
    </row>
    <row r="69" spans="1:90">
      <c r="A69" t="s">
        <v>127</v>
      </c>
      <c r="B69" t="s">
        <v>73</v>
      </c>
      <c r="C69" t="s">
        <v>74</v>
      </c>
      <c r="E69" t="str">
        <f>"009939921419"</f>
        <v>009939921419</v>
      </c>
      <c r="F69" s="3">
        <v>43885</v>
      </c>
      <c r="G69">
        <v>202008</v>
      </c>
      <c r="H69" t="s">
        <v>107</v>
      </c>
      <c r="I69" t="s">
        <v>108</v>
      </c>
      <c r="J69" t="s">
        <v>109</v>
      </c>
      <c r="K69" t="s">
        <v>78</v>
      </c>
      <c r="L69" t="s">
        <v>138</v>
      </c>
      <c r="M69" t="s">
        <v>139</v>
      </c>
      <c r="N69" t="s">
        <v>403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43.94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5.2</v>
      </c>
      <c r="BJ69">
        <v>10.3</v>
      </c>
      <c r="BK69">
        <v>10.5</v>
      </c>
      <c r="BL69" s="4">
        <v>263.63</v>
      </c>
      <c r="BM69" s="4">
        <v>39.54</v>
      </c>
      <c r="BN69" s="4">
        <v>303.17</v>
      </c>
      <c r="BO69" s="4">
        <v>303.17</v>
      </c>
      <c r="BQ69" t="s">
        <v>404</v>
      </c>
      <c r="BR69" t="s">
        <v>405</v>
      </c>
      <c r="BS69" s="3">
        <v>43886</v>
      </c>
      <c r="BT69" s="5">
        <v>0.40972222222222227</v>
      </c>
      <c r="BU69" t="s">
        <v>406</v>
      </c>
      <c r="BV69" t="s">
        <v>85</v>
      </c>
      <c r="BY69">
        <v>51550.45</v>
      </c>
      <c r="BZ69" t="s">
        <v>27</v>
      </c>
      <c r="CC69" t="s">
        <v>139</v>
      </c>
      <c r="CD69">
        <v>2000</v>
      </c>
      <c r="CE69" t="s">
        <v>96</v>
      </c>
      <c r="CF69" s="3">
        <v>43887</v>
      </c>
      <c r="CI69">
        <v>1</v>
      </c>
      <c r="CJ69">
        <v>1</v>
      </c>
      <c r="CK69">
        <v>21</v>
      </c>
      <c r="CL69" t="s">
        <v>87</v>
      </c>
    </row>
    <row r="70" spans="1:90">
      <c r="A70" t="s">
        <v>127</v>
      </c>
      <c r="B70" t="s">
        <v>73</v>
      </c>
      <c r="C70" t="s">
        <v>74</v>
      </c>
      <c r="E70" t="str">
        <f>"029908434772"</f>
        <v>029908434772</v>
      </c>
      <c r="F70" s="3">
        <v>43885</v>
      </c>
      <c r="G70">
        <v>202008</v>
      </c>
      <c r="H70" t="s">
        <v>131</v>
      </c>
      <c r="I70" t="s">
        <v>132</v>
      </c>
      <c r="J70" t="s">
        <v>77</v>
      </c>
      <c r="K70" t="s">
        <v>78</v>
      </c>
      <c r="L70" t="s">
        <v>117</v>
      </c>
      <c r="M70" t="s">
        <v>118</v>
      </c>
      <c r="N70" t="s">
        <v>407</v>
      </c>
      <c r="O70" t="s">
        <v>81</v>
      </c>
      <c r="P70" t="str">
        <f>"119 422 70FM                  "</f>
        <v xml:space="preserve">119 422 70FM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8.3699999999999992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1.3</v>
      </c>
      <c r="BJ70">
        <v>0.6</v>
      </c>
      <c r="BK70">
        <v>1.5</v>
      </c>
      <c r="BL70" s="4">
        <v>50.24</v>
      </c>
      <c r="BM70" s="4">
        <v>7.54</v>
      </c>
      <c r="BN70" s="4">
        <v>57.78</v>
      </c>
      <c r="BO70" s="4">
        <v>57.78</v>
      </c>
      <c r="BQ70" t="s">
        <v>134</v>
      </c>
      <c r="BR70" t="s">
        <v>135</v>
      </c>
      <c r="BS70" s="3">
        <v>43886</v>
      </c>
      <c r="BT70" s="5">
        <v>0.42708333333333331</v>
      </c>
      <c r="BU70" t="s">
        <v>408</v>
      </c>
      <c r="BV70" t="s">
        <v>85</v>
      </c>
      <c r="BY70">
        <v>3118.5</v>
      </c>
      <c r="BZ70" t="s">
        <v>27</v>
      </c>
      <c r="CA70" t="s">
        <v>137</v>
      </c>
      <c r="CC70" t="s">
        <v>118</v>
      </c>
      <c r="CD70">
        <v>8000</v>
      </c>
      <c r="CE70" t="s">
        <v>96</v>
      </c>
      <c r="CF70" s="3">
        <v>43887</v>
      </c>
      <c r="CI70">
        <v>1</v>
      </c>
      <c r="CJ70">
        <v>1</v>
      </c>
      <c r="CK70">
        <v>21</v>
      </c>
      <c r="CL70" t="s">
        <v>87</v>
      </c>
    </row>
    <row r="71" spans="1:90">
      <c r="A71" t="s">
        <v>72</v>
      </c>
      <c r="B71" t="s">
        <v>73</v>
      </c>
      <c r="C71" t="s">
        <v>74</v>
      </c>
      <c r="E71" t="str">
        <f>"009939638513"</f>
        <v>009939638513</v>
      </c>
      <c r="F71" s="3">
        <v>43885</v>
      </c>
      <c r="G71">
        <v>202008</v>
      </c>
      <c r="H71" t="s">
        <v>79</v>
      </c>
      <c r="I71" t="s">
        <v>80</v>
      </c>
      <c r="J71" t="s">
        <v>77</v>
      </c>
      <c r="K71" t="s">
        <v>78</v>
      </c>
      <c r="L71" t="s">
        <v>138</v>
      </c>
      <c r="M71" t="s">
        <v>139</v>
      </c>
      <c r="N71" t="s">
        <v>77</v>
      </c>
      <c r="O71" t="s">
        <v>81</v>
      </c>
      <c r="P71" t="str">
        <f>"11912270 FM                   "</f>
        <v xml:space="preserve">11912270 FM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8.3699999999999992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1.4</v>
      </c>
      <c r="BK71">
        <v>1.5</v>
      </c>
      <c r="BL71" s="4">
        <v>50.24</v>
      </c>
      <c r="BM71" s="4">
        <v>7.54</v>
      </c>
      <c r="BN71" s="4">
        <v>57.78</v>
      </c>
      <c r="BO71" s="4">
        <v>57.78</v>
      </c>
      <c r="BQ71" t="s">
        <v>357</v>
      </c>
      <c r="BR71" t="s">
        <v>170</v>
      </c>
      <c r="BS71" s="3">
        <v>43886</v>
      </c>
      <c r="BT71" s="5">
        <v>0.34166666666666662</v>
      </c>
      <c r="BU71" t="s">
        <v>296</v>
      </c>
      <c r="BV71" t="s">
        <v>85</v>
      </c>
      <c r="BY71">
        <v>6975</v>
      </c>
      <c r="BZ71" t="s">
        <v>27</v>
      </c>
      <c r="CC71" t="s">
        <v>139</v>
      </c>
      <c r="CD71">
        <v>2021</v>
      </c>
      <c r="CE71" t="s">
        <v>96</v>
      </c>
      <c r="CF71" s="3">
        <v>43888</v>
      </c>
      <c r="CI71">
        <v>1</v>
      </c>
      <c r="CJ71">
        <v>1</v>
      </c>
      <c r="CK71">
        <v>21</v>
      </c>
      <c r="CL71" t="s">
        <v>87</v>
      </c>
    </row>
    <row r="72" spans="1:90">
      <c r="A72" t="s">
        <v>72</v>
      </c>
      <c r="B72" t="s">
        <v>73</v>
      </c>
      <c r="C72" t="s">
        <v>74</v>
      </c>
      <c r="E72" t="str">
        <f>"009939638514"</f>
        <v>009939638514</v>
      </c>
      <c r="F72" s="3">
        <v>43885</v>
      </c>
      <c r="G72">
        <v>202008</v>
      </c>
      <c r="H72" t="s">
        <v>79</v>
      </c>
      <c r="I72" t="s">
        <v>80</v>
      </c>
      <c r="J72" t="s">
        <v>77</v>
      </c>
      <c r="K72" t="s">
        <v>78</v>
      </c>
      <c r="L72" t="s">
        <v>110</v>
      </c>
      <c r="M72" t="s">
        <v>111</v>
      </c>
      <c r="N72" t="s">
        <v>201</v>
      </c>
      <c r="O72" t="s">
        <v>81</v>
      </c>
      <c r="P72" t="str">
        <f>"11912270 FM                   "</f>
        <v xml:space="preserve">11912270 FM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8.3699999999999992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 s="4">
        <v>50.24</v>
      </c>
      <c r="BM72" s="4">
        <v>7.54</v>
      </c>
      <c r="BN72" s="4">
        <v>57.78</v>
      </c>
      <c r="BO72" s="4">
        <v>57.78</v>
      </c>
      <c r="BQ72" t="s">
        <v>202</v>
      </c>
      <c r="BR72" t="s">
        <v>170</v>
      </c>
      <c r="BS72" s="3">
        <v>43886</v>
      </c>
      <c r="BT72" s="5">
        <v>0.43402777777777773</v>
      </c>
      <c r="BU72" t="s">
        <v>115</v>
      </c>
      <c r="BV72" t="s">
        <v>85</v>
      </c>
      <c r="BY72">
        <v>1200</v>
      </c>
      <c r="BZ72" t="s">
        <v>27</v>
      </c>
      <c r="CA72" t="s">
        <v>116</v>
      </c>
      <c r="CC72" t="s">
        <v>111</v>
      </c>
      <c r="CD72">
        <v>46</v>
      </c>
      <c r="CE72" t="s">
        <v>96</v>
      </c>
      <c r="CF72" s="3">
        <v>43887</v>
      </c>
      <c r="CI72">
        <v>1</v>
      </c>
      <c r="CJ72">
        <v>1</v>
      </c>
      <c r="CK72">
        <v>21</v>
      </c>
      <c r="CL72" t="s">
        <v>87</v>
      </c>
    </row>
    <row r="73" spans="1:90">
      <c r="A73" t="s">
        <v>72</v>
      </c>
      <c r="B73" t="s">
        <v>73</v>
      </c>
      <c r="C73" t="s">
        <v>74</v>
      </c>
      <c r="E73" t="str">
        <f>"029908434774"</f>
        <v>029908434774</v>
      </c>
      <c r="F73" s="3">
        <v>43886</v>
      </c>
      <c r="G73">
        <v>202008</v>
      </c>
      <c r="H73" t="s">
        <v>131</v>
      </c>
      <c r="I73" t="s">
        <v>132</v>
      </c>
      <c r="J73" t="s">
        <v>77</v>
      </c>
      <c r="K73" t="s">
        <v>78</v>
      </c>
      <c r="L73" t="s">
        <v>138</v>
      </c>
      <c r="M73" t="s">
        <v>139</v>
      </c>
      <c r="N73" t="s">
        <v>77</v>
      </c>
      <c r="O73" t="s">
        <v>81</v>
      </c>
      <c r="P73" t="str">
        <f>"119 422 70FM                  "</f>
        <v xml:space="preserve">119 422 70FM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8.3699999999999992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1.3</v>
      </c>
      <c r="BJ73">
        <v>0.8</v>
      </c>
      <c r="BK73">
        <v>1.5</v>
      </c>
      <c r="BL73" s="4">
        <v>50.24</v>
      </c>
      <c r="BM73" s="4">
        <v>7.54</v>
      </c>
      <c r="BN73" s="4">
        <v>57.78</v>
      </c>
      <c r="BO73" s="4">
        <v>57.78</v>
      </c>
      <c r="BQ73" t="s">
        <v>409</v>
      </c>
      <c r="BR73" t="s">
        <v>410</v>
      </c>
      <c r="BS73" s="3">
        <v>43887</v>
      </c>
      <c r="BT73" s="5">
        <v>0.34027777777777773</v>
      </c>
      <c r="BU73" t="s">
        <v>411</v>
      </c>
      <c r="BV73" t="s">
        <v>85</v>
      </c>
      <c r="BY73">
        <v>3996</v>
      </c>
      <c r="BZ73" t="s">
        <v>27</v>
      </c>
      <c r="CA73" t="s">
        <v>106</v>
      </c>
      <c r="CC73" t="s">
        <v>139</v>
      </c>
      <c r="CD73">
        <v>2000</v>
      </c>
      <c r="CE73" t="s">
        <v>96</v>
      </c>
      <c r="CF73" s="3">
        <v>43887</v>
      </c>
      <c r="CI73">
        <v>1</v>
      </c>
      <c r="CJ73">
        <v>1</v>
      </c>
      <c r="CK73">
        <v>21</v>
      </c>
      <c r="CL73" t="s">
        <v>87</v>
      </c>
    </row>
    <row r="74" spans="1:90">
      <c r="A74" t="s">
        <v>72</v>
      </c>
      <c r="B74" t="s">
        <v>73</v>
      </c>
      <c r="C74" t="s">
        <v>74</v>
      </c>
      <c r="E74" t="str">
        <f>"009939638515"</f>
        <v>009939638515</v>
      </c>
      <c r="F74" s="3">
        <v>43886</v>
      </c>
      <c r="G74">
        <v>202008</v>
      </c>
      <c r="H74" t="s">
        <v>79</v>
      </c>
      <c r="I74" t="s">
        <v>80</v>
      </c>
      <c r="J74" t="s">
        <v>77</v>
      </c>
      <c r="K74" t="s">
        <v>78</v>
      </c>
      <c r="L74" t="s">
        <v>138</v>
      </c>
      <c r="M74" t="s">
        <v>139</v>
      </c>
      <c r="N74" t="s">
        <v>194</v>
      </c>
      <c r="O74" t="s">
        <v>81</v>
      </c>
      <c r="P74" t="str">
        <f>"11912270 FM                   "</f>
        <v xml:space="preserve">11912270 FM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8.3699999999999992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 s="4">
        <v>50.24</v>
      </c>
      <c r="BM74" s="4">
        <v>7.54</v>
      </c>
      <c r="BN74" s="4">
        <v>57.78</v>
      </c>
      <c r="BO74" s="4">
        <v>57.78</v>
      </c>
      <c r="BQ74" t="s">
        <v>412</v>
      </c>
      <c r="BR74" t="s">
        <v>170</v>
      </c>
      <c r="BS74" s="3">
        <v>43887</v>
      </c>
      <c r="BT74" s="5">
        <v>0.30624999999999997</v>
      </c>
      <c r="BU74" t="s">
        <v>413</v>
      </c>
      <c r="BV74" t="s">
        <v>85</v>
      </c>
      <c r="BY74">
        <v>1200</v>
      </c>
      <c r="BZ74" t="s">
        <v>27</v>
      </c>
      <c r="CA74" t="s">
        <v>251</v>
      </c>
      <c r="CC74" t="s">
        <v>139</v>
      </c>
      <c r="CD74">
        <v>2021</v>
      </c>
      <c r="CE74" t="s">
        <v>96</v>
      </c>
      <c r="CF74" s="3">
        <v>43888</v>
      </c>
      <c r="CI74">
        <v>1</v>
      </c>
      <c r="CJ74">
        <v>1</v>
      </c>
      <c r="CK74">
        <v>21</v>
      </c>
      <c r="CL74" t="s">
        <v>87</v>
      </c>
    </row>
    <row r="75" spans="1:90">
      <c r="A75" t="s">
        <v>72</v>
      </c>
      <c r="B75" t="s">
        <v>73</v>
      </c>
      <c r="C75" t="s">
        <v>74</v>
      </c>
      <c r="E75" t="str">
        <f>"009940025576"</f>
        <v>009940025576</v>
      </c>
      <c r="F75" s="3">
        <v>43886</v>
      </c>
      <c r="G75">
        <v>202008</v>
      </c>
      <c r="H75" t="s">
        <v>117</v>
      </c>
      <c r="I75" t="s">
        <v>118</v>
      </c>
      <c r="J75" t="s">
        <v>293</v>
      </c>
      <c r="K75" t="s">
        <v>78</v>
      </c>
      <c r="L75" t="s">
        <v>138</v>
      </c>
      <c r="M75" t="s">
        <v>139</v>
      </c>
      <c r="N75" t="s">
        <v>293</v>
      </c>
      <c r="O75" t="s">
        <v>81</v>
      </c>
      <c r="P75" t="str">
        <f>"11252350FS  GL460040          "</f>
        <v xml:space="preserve">11252350FS  GL460040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8.3699999999999992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0.4</v>
      </c>
      <c r="BJ75">
        <v>0.3</v>
      </c>
      <c r="BK75">
        <v>0.5</v>
      </c>
      <c r="BL75" s="4">
        <v>50.24</v>
      </c>
      <c r="BM75" s="4">
        <v>7.54</v>
      </c>
      <c r="BN75" s="4">
        <v>57.78</v>
      </c>
      <c r="BO75" s="4">
        <v>57.78</v>
      </c>
      <c r="BQ75" t="s">
        <v>294</v>
      </c>
      <c r="BR75" t="s">
        <v>414</v>
      </c>
      <c r="BS75" s="3">
        <v>43887</v>
      </c>
      <c r="BT75" s="5">
        <v>0.30555555555555552</v>
      </c>
      <c r="BU75" t="s">
        <v>413</v>
      </c>
      <c r="BV75" t="s">
        <v>85</v>
      </c>
      <c r="BY75">
        <v>1427.58</v>
      </c>
      <c r="BZ75" t="s">
        <v>27</v>
      </c>
      <c r="CA75" t="s">
        <v>251</v>
      </c>
      <c r="CC75" t="s">
        <v>139</v>
      </c>
      <c r="CD75">
        <v>2021</v>
      </c>
      <c r="CE75" t="s">
        <v>96</v>
      </c>
      <c r="CF75" s="3">
        <v>43888</v>
      </c>
      <c r="CI75">
        <v>1</v>
      </c>
      <c r="CJ75">
        <v>1</v>
      </c>
      <c r="CK75">
        <v>21</v>
      </c>
      <c r="CL75" t="s">
        <v>87</v>
      </c>
    </row>
    <row r="76" spans="1:90">
      <c r="A76" t="s">
        <v>72</v>
      </c>
      <c r="B76" t="s">
        <v>73</v>
      </c>
      <c r="C76" t="s">
        <v>74</v>
      </c>
      <c r="E76" t="str">
        <f>"009940025577"</f>
        <v>009940025577</v>
      </c>
      <c r="F76" s="3">
        <v>43886</v>
      </c>
      <c r="G76">
        <v>202008</v>
      </c>
      <c r="H76" t="s">
        <v>117</v>
      </c>
      <c r="I76" t="s">
        <v>118</v>
      </c>
      <c r="J76" t="s">
        <v>415</v>
      </c>
      <c r="K76" t="s">
        <v>78</v>
      </c>
      <c r="L76" t="s">
        <v>149</v>
      </c>
      <c r="M76" t="s">
        <v>150</v>
      </c>
      <c r="N76" t="s">
        <v>368</v>
      </c>
      <c r="O76" t="s">
        <v>144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15.7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0.1</v>
      </c>
      <c r="BK76">
        <v>1</v>
      </c>
      <c r="BL76" s="4">
        <v>94.2</v>
      </c>
      <c r="BM76" s="4">
        <v>14.13</v>
      </c>
      <c r="BN76" s="4">
        <v>108.33</v>
      </c>
      <c r="BO76" s="4">
        <v>108.33</v>
      </c>
      <c r="BQ76" t="s">
        <v>416</v>
      </c>
      <c r="BR76" t="s">
        <v>417</v>
      </c>
      <c r="BS76" s="3">
        <v>43887</v>
      </c>
      <c r="BT76" s="5">
        <v>0.4375</v>
      </c>
      <c r="BU76" t="s">
        <v>235</v>
      </c>
      <c r="BV76" t="s">
        <v>85</v>
      </c>
      <c r="BY76">
        <v>706.42</v>
      </c>
      <c r="BZ76" t="s">
        <v>27</v>
      </c>
      <c r="CC76" t="s">
        <v>150</v>
      </c>
      <c r="CD76">
        <v>157</v>
      </c>
      <c r="CE76" t="s">
        <v>418</v>
      </c>
      <c r="CF76" s="3">
        <v>43888</v>
      </c>
      <c r="CI76">
        <v>1</v>
      </c>
      <c r="CJ76">
        <v>1</v>
      </c>
      <c r="CK76">
        <v>31</v>
      </c>
      <c r="CL76" t="s">
        <v>87</v>
      </c>
    </row>
    <row r="77" spans="1:90">
      <c r="A77" t="s">
        <v>72</v>
      </c>
      <c r="B77" t="s">
        <v>73</v>
      </c>
      <c r="C77" t="s">
        <v>74</v>
      </c>
      <c r="E77" t="str">
        <f>"080002548836"</f>
        <v>080002548836</v>
      </c>
      <c r="F77" s="3">
        <v>43887</v>
      </c>
      <c r="G77">
        <v>202008</v>
      </c>
      <c r="H77" t="s">
        <v>392</v>
      </c>
      <c r="I77" t="s">
        <v>393</v>
      </c>
      <c r="J77" t="s">
        <v>394</v>
      </c>
      <c r="K77" t="s">
        <v>78</v>
      </c>
      <c r="L77" t="s">
        <v>172</v>
      </c>
      <c r="M77" t="s">
        <v>118</v>
      </c>
      <c r="N77" t="s">
        <v>160</v>
      </c>
      <c r="O77" t="s">
        <v>174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17.14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4.8</v>
      </c>
      <c r="BJ77">
        <v>5.6</v>
      </c>
      <c r="BK77">
        <v>6</v>
      </c>
      <c r="BL77" s="4">
        <v>107.85</v>
      </c>
      <c r="BM77" s="4">
        <v>16.18</v>
      </c>
      <c r="BN77" s="4">
        <v>124.03</v>
      </c>
      <c r="BO77" s="4">
        <v>124.03</v>
      </c>
      <c r="BQ77" t="s">
        <v>419</v>
      </c>
      <c r="BR77" t="s">
        <v>420</v>
      </c>
      <c r="BS77" s="3">
        <v>43889</v>
      </c>
      <c r="BT77" s="5">
        <v>0.42986111111111108</v>
      </c>
      <c r="BU77" t="s">
        <v>319</v>
      </c>
      <c r="BV77" t="s">
        <v>85</v>
      </c>
      <c r="BY77">
        <v>27900</v>
      </c>
      <c r="CA77" t="s">
        <v>421</v>
      </c>
      <c r="CC77" t="s">
        <v>118</v>
      </c>
      <c r="CD77">
        <v>7824</v>
      </c>
      <c r="CE77" t="s">
        <v>223</v>
      </c>
      <c r="CF77" s="3">
        <v>43889</v>
      </c>
      <c r="CI77">
        <v>3</v>
      </c>
      <c r="CJ77">
        <v>2</v>
      </c>
      <c r="CK77" t="s">
        <v>224</v>
      </c>
      <c r="CL77" t="s">
        <v>87</v>
      </c>
    </row>
    <row r="78" spans="1:90">
      <c r="A78" t="s">
        <v>127</v>
      </c>
      <c r="B78" t="s">
        <v>73</v>
      </c>
      <c r="C78" t="s">
        <v>74</v>
      </c>
      <c r="E78" t="str">
        <f>"009939850370"</f>
        <v>009939850370</v>
      </c>
      <c r="F78" s="3">
        <v>43887</v>
      </c>
      <c r="G78">
        <v>202008</v>
      </c>
      <c r="H78" t="s">
        <v>422</v>
      </c>
      <c r="I78" t="s">
        <v>423</v>
      </c>
      <c r="J78" t="s">
        <v>424</v>
      </c>
      <c r="K78" t="s">
        <v>78</v>
      </c>
      <c r="L78" t="s">
        <v>117</v>
      </c>
      <c r="M78" t="s">
        <v>118</v>
      </c>
      <c r="N78" t="s">
        <v>425</v>
      </c>
      <c r="O78" t="s">
        <v>81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16.22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1.4</v>
      </c>
      <c r="BK78">
        <v>1.5</v>
      </c>
      <c r="BL78" s="4">
        <v>97.34</v>
      </c>
      <c r="BM78" s="4">
        <v>14.6</v>
      </c>
      <c r="BN78" s="4">
        <v>111.94</v>
      </c>
      <c r="BO78" s="4">
        <v>111.94</v>
      </c>
      <c r="BS78" t="s">
        <v>426</v>
      </c>
      <c r="BY78">
        <v>7202.79</v>
      </c>
      <c r="BZ78" t="s">
        <v>27</v>
      </c>
      <c r="CC78" t="s">
        <v>118</v>
      </c>
      <c r="CD78">
        <v>7800</v>
      </c>
      <c r="CE78" t="s">
        <v>96</v>
      </c>
      <c r="CI78">
        <v>1</v>
      </c>
      <c r="CJ78" t="s">
        <v>426</v>
      </c>
      <c r="CK78">
        <v>23</v>
      </c>
      <c r="CL78" t="s">
        <v>87</v>
      </c>
    </row>
    <row r="79" spans="1:90">
      <c r="A79" t="s">
        <v>72</v>
      </c>
      <c r="B79" t="s">
        <v>73</v>
      </c>
      <c r="C79" t="s">
        <v>74</v>
      </c>
      <c r="E79" t="str">
        <f>"009939209592"</f>
        <v>009939209592</v>
      </c>
      <c r="F79" s="3">
        <v>43887</v>
      </c>
      <c r="G79">
        <v>202008</v>
      </c>
      <c r="H79" t="s">
        <v>138</v>
      </c>
      <c r="I79" t="s">
        <v>139</v>
      </c>
      <c r="J79" t="s">
        <v>427</v>
      </c>
      <c r="K79" t="s">
        <v>78</v>
      </c>
      <c r="L79" t="s">
        <v>141</v>
      </c>
      <c r="M79" t="s">
        <v>142</v>
      </c>
      <c r="N79" t="s">
        <v>143</v>
      </c>
      <c r="O79" t="s">
        <v>144</v>
      </c>
      <c r="P79" t="str">
        <f>"...                           "</f>
        <v xml:space="preserve">...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15.7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</v>
      </c>
      <c r="BJ79">
        <v>2</v>
      </c>
      <c r="BK79">
        <v>3</v>
      </c>
      <c r="BL79" s="4">
        <v>94.2</v>
      </c>
      <c r="BM79" s="4">
        <v>14.13</v>
      </c>
      <c r="BN79" s="4">
        <v>108.33</v>
      </c>
      <c r="BO79" s="4">
        <v>108.33</v>
      </c>
      <c r="BQ79" t="s">
        <v>145</v>
      </c>
      <c r="BR79" t="s">
        <v>146</v>
      </c>
      <c r="BS79" s="3">
        <v>43888</v>
      </c>
      <c r="BT79" s="5">
        <v>0.43888888888888888</v>
      </c>
      <c r="BU79" t="s">
        <v>428</v>
      </c>
      <c r="BV79" t="s">
        <v>85</v>
      </c>
      <c r="BY79">
        <v>9897.99</v>
      </c>
      <c r="BZ79" t="s">
        <v>27</v>
      </c>
      <c r="CA79" t="s">
        <v>148</v>
      </c>
      <c r="CC79" t="s">
        <v>142</v>
      </c>
      <c r="CD79">
        <v>3201</v>
      </c>
      <c r="CE79" t="s">
        <v>96</v>
      </c>
      <c r="CF79" s="3">
        <v>43889</v>
      </c>
      <c r="CI79">
        <v>1</v>
      </c>
      <c r="CJ79">
        <v>1</v>
      </c>
      <c r="CK79">
        <v>31</v>
      </c>
      <c r="CL79" t="s">
        <v>87</v>
      </c>
    </row>
    <row r="80" spans="1:90">
      <c r="A80" t="s">
        <v>72</v>
      </c>
      <c r="B80" t="s">
        <v>73</v>
      </c>
      <c r="C80" t="s">
        <v>74</v>
      </c>
      <c r="E80" t="str">
        <f>"009940025587"</f>
        <v>009940025587</v>
      </c>
      <c r="F80" s="3">
        <v>43874</v>
      </c>
      <c r="G80">
        <v>202008</v>
      </c>
      <c r="H80" t="s">
        <v>117</v>
      </c>
      <c r="I80" t="s">
        <v>118</v>
      </c>
      <c r="J80" t="s">
        <v>77</v>
      </c>
      <c r="K80" t="s">
        <v>78</v>
      </c>
      <c r="L80" t="s">
        <v>79</v>
      </c>
      <c r="M80" t="s">
        <v>80</v>
      </c>
      <c r="N80" t="s">
        <v>429</v>
      </c>
      <c r="O80" t="s">
        <v>174</v>
      </c>
      <c r="P80" t="str">
        <f>"11912270FM                    "</f>
        <v xml:space="preserve">11912270FM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17.010000000000002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6</v>
      </c>
      <c r="BJ80">
        <v>7.2</v>
      </c>
      <c r="BK80">
        <v>8</v>
      </c>
      <c r="BL80" s="4">
        <v>107.05</v>
      </c>
      <c r="BM80" s="4">
        <v>16.059999999999999</v>
      </c>
      <c r="BN80" s="4">
        <v>123.11</v>
      </c>
      <c r="BO80" s="4">
        <v>123.11</v>
      </c>
      <c r="BQ80" t="s">
        <v>430</v>
      </c>
      <c r="BR80" t="s">
        <v>266</v>
      </c>
      <c r="BS80" s="3">
        <v>43875</v>
      </c>
      <c r="BT80" s="5">
        <v>0.60972222222222217</v>
      </c>
      <c r="BU80" t="s">
        <v>431</v>
      </c>
      <c r="BV80" t="s">
        <v>85</v>
      </c>
      <c r="BY80">
        <v>36120</v>
      </c>
      <c r="CA80" t="s">
        <v>432</v>
      </c>
      <c r="CC80" t="s">
        <v>80</v>
      </c>
      <c r="CD80">
        <v>6045</v>
      </c>
      <c r="CE80" t="s">
        <v>96</v>
      </c>
      <c r="CF80" s="3">
        <v>43878</v>
      </c>
      <c r="CI80">
        <v>2</v>
      </c>
      <c r="CJ80">
        <v>1</v>
      </c>
      <c r="CK80" t="s">
        <v>312</v>
      </c>
      <c r="CL80" t="s">
        <v>87</v>
      </c>
    </row>
    <row r="81" spans="1:90">
      <c r="A81" t="s">
        <v>72</v>
      </c>
      <c r="B81" t="s">
        <v>73</v>
      </c>
      <c r="C81" t="s">
        <v>74</v>
      </c>
      <c r="E81" t="str">
        <f>"009939899871"</f>
        <v>009939899871</v>
      </c>
      <c r="F81" s="3">
        <v>43866</v>
      </c>
      <c r="G81">
        <v>202008</v>
      </c>
      <c r="H81" t="s">
        <v>203</v>
      </c>
      <c r="I81" t="s">
        <v>204</v>
      </c>
      <c r="J81" t="s">
        <v>119</v>
      </c>
      <c r="K81" t="s">
        <v>78</v>
      </c>
      <c r="L81" t="s">
        <v>392</v>
      </c>
      <c r="M81" t="s">
        <v>393</v>
      </c>
      <c r="N81" t="s">
        <v>119</v>
      </c>
      <c r="O81" t="s">
        <v>174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46.99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6</v>
      </c>
      <c r="BI81">
        <v>33.6</v>
      </c>
      <c r="BJ81">
        <v>85.2</v>
      </c>
      <c r="BK81">
        <v>86</v>
      </c>
      <c r="BL81" s="4">
        <v>286.95</v>
      </c>
      <c r="BM81" s="4">
        <v>43.04</v>
      </c>
      <c r="BN81" s="4">
        <v>329.99</v>
      </c>
      <c r="BO81" s="4">
        <v>329.99</v>
      </c>
      <c r="BQ81" t="s">
        <v>395</v>
      </c>
      <c r="BR81" t="s">
        <v>433</v>
      </c>
      <c r="BS81" s="3">
        <v>43867</v>
      </c>
      <c r="BT81" s="5">
        <v>0.45833333333333331</v>
      </c>
      <c r="BU81" t="s">
        <v>434</v>
      </c>
      <c r="BV81" t="s">
        <v>85</v>
      </c>
      <c r="BY81">
        <v>425880</v>
      </c>
      <c r="CA81" t="s">
        <v>435</v>
      </c>
      <c r="CC81" t="s">
        <v>393</v>
      </c>
      <c r="CD81">
        <v>4300</v>
      </c>
      <c r="CE81" t="s">
        <v>96</v>
      </c>
      <c r="CF81" s="3">
        <v>43868</v>
      </c>
      <c r="CI81">
        <v>1</v>
      </c>
      <c r="CJ81">
        <v>1</v>
      </c>
      <c r="CK81" t="s">
        <v>436</v>
      </c>
      <c r="CL81" t="s">
        <v>87</v>
      </c>
    </row>
    <row r="82" spans="1:90">
      <c r="A82" t="s">
        <v>127</v>
      </c>
      <c r="B82" t="s">
        <v>73</v>
      </c>
      <c r="C82" t="s">
        <v>74</v>
      </c>
      <c r="E82" t="str">
        <f>"029908034352"</f>
        <v>029908034352</v>
      </c>
      <c r="F82" s="3">
        <v>43888</v>
      </c>
      <c r="G82">
        <v>202008</v>
      </c>
      <c r="H82" t="s">
        <v>131</v>
      </c>
      <c r="I82" t="s">
        <v>132</v>
      </c>
      <c r="J82" t="s">
        <v>77</v>
      </c>
      <c r="K82" t="s">
        <v>78</v>
      </c>
      <c r="L82" t="s">
        <v>149</v>
      </c>
      <c r="M82" t="s">
        <v>150</v>
      </c>
      <c r="N82" t="s">
        <v>368</v>
      </c>
      <c r="O82" t="s">
        <v>81</v>
      </c>
      <c r="P82" t="str">
        <f>"119 422 70FM                  "</f>
        <v xml:space="preserve">119 422 70FM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8.3699999999999992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0.2</v>
      </c>
      <c r="BK82">
        <v>0.5</v>
      </c>
      <c r="BL82" s="4">
        <v>50.24</v>
      </c>
      <c r="BM82" s="4">
        <v>7.54</v>
      </c>
      <c r="BN82" s="4">
        <v>57.78</v>
      </c>
      <c r="BO82" s="4">
        <v>57.78</v>
      </c>
      <c r="BQ82" t="s">
        <v>437</v>
      </c>
      <c r="BR82" t="s">
        <v>438</v>
      </c>
      <c r="BS82" s="3">
        <v>43889</v>
      </c>
      <c r="BT82" s="5">
        <v>0.38055555555555554</v>
      </c>
      <c r="BU82" t="s">
        <v>371</v>
      </c>
      <c r="BV82" t="s">
        <v>85</v>
      </c>
      <c r="BY82">
        <v>972</v>
      </c>
      <c r="BZ82" t="s">
        <v>27</v>
      </c>
      <c r="CA82" t="s">
        <v>116</v>
      </c>
      <c r="CC82" t="s">
        <v>150</v>
      </c>
      <c r="CD82">
        <v>157</v>
      </c>
      <c r="CE82" t="s">
        <v>96</v>
      </c>
      <c r="CF82" s="3">
        <v>43889</v>
      </c>
      <c r="CI82">
        <v>1</v>
      </c>
      <c r="CJ82">
        <v>1</v>
      </c>
      <c r="CK82">
        <v>21</v>
      </c>
      <c r="CL82" t="s">
        <v>87</v>
      </c>
    </row>
    <row r="83" spans="1:90">
      <c r="A83" t="s">
        <v>72</v>
      </c>
      <c r="B83" t="s">
        <v>73</v>
      </c>
      <c r="C83" t="s">
        <v>74</v>
      </c>
      <c r="E83" t="str">
        <f>"019911488785"</f>
        <v>019911488785</v>
      </c>
      <c r="F83" s="3">
        <v>43887</v>
      </c>
      <c r="G83">
        <v>202008</v>
      </c>
      <c r="H83" t="s">
        <v>117</v>
      </c>
      <c r="I83" t="s">
        <v>118</v>
      </c>
      <c r="J83" t="s">
        <v>119</v>
      </c>
      <c r="K83" t="s">
        <v>78</v>
      </c>
      <c r="L83" t="s">
        <v>203</v>
      </c>
      <c r="M83" t="s">
        <v>204</v>
      </c>
      <c r="N83" t="s">
        <v>439</v>
      </c>
      <c r="O83" t="s">
        <v>81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8.3699999999999992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 s="4">
        <v>50.24</v>
      </c>
      <c r="BM83" s="4">
        <v>7.54</v>
      </c>
      <c r="BN83" s="4">
        <v>57.78</v>
      </c>
      <c r="BO83" s="4">
        <v>57.78</v>
      </c>
      <c r="BQ83" t="s">
        <v>440</v>
      </c>
      <c r="BR83" t="s">
        <v>124</v>
      </c>
      <c r="BS83" s="3">
        <v>43888</v>
      </c>
      <c r="BT83" s="5">
        <v>0.41180555555555554</v>
      </c>
      <c r="BU83" t="s">
        <v>441</v>
      </c>
      <c r="BV83" t="s">
        <v>85</v>
      </c>
      <c r="BY83">
        <v>1200</v>
      </c>
      <c r="BZ83" t="s">
        <v>27</v>
      </c>
      <c r="CA83" t="s">
        <v>442</v>
      </c>
      <c r="CC83" t="s">
        <v>204</v>
      </c>
      <c r="CD83">
        <v>1683</v>
      </c>
      <c r="CE83" t="s">
        <v>96</v>
      </c>
      <c r="CI83">
        <v>1</v>
      </c>
      <c r="CJ83">
        <v>1</v>
      </c>
      <c r="CK83">
        <v>21</v>
      </c>
      <c r="CL83" t="s">
        <v>87</v>
      </c>
    </row>
    <row r="84" spans="1:90">
      <c r="A84" t="s">
        <v>72</v>
      </c>
      <c r="B84" t="s">
        <v>73</v>
      </c>
      <c r="C84" t="s">
        <v>74</v>
      </c>
      <c r="E84" t="str">
        <f>"019911488705"</f>
        <v>019911488705</v>
      </c>
      <c r="F84" s="3">
        <v>43888</v>
      </c>
      <c r="G84">
        <v>202008</v>
      </c>
      <c r="H84" t="s">
        <v>117</v>
      </c>
      <c r="I84" t="s">
        <v>118</v>
      </c>
      <c r="J84" t="s">
        <v>119</v>
      </c>
      <c r="K84" t="s">
        <v>78</v>
      </c>
      <c r="L84" t="s">
        <v>120</v>
      </c>
      <c r="M84" t="s">
        <v>121</v>
      </c>
      <c r="N84" t="s">
        <v>443</v>
      </c>
      <c r="O84" t="s">
        <v>174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27.64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18.8</v>
      </c>
      <c r="BJ84">
        <v>20.2</v>
      </c>
      <c r="BK84">
        <v>21</v>
      </c>
      <c r="BL84" s="4">
        <v>170.82</v>
      </c>
      <c r="BM84" s="4">
        <v>25.62</v>
      </c>
      <c r="BN84" s="4">
        <v>196.44</v>
      </c>
      <c r="BO84" s="4">
        <v>196.44</v>
      </c>
      <c r="BQ84" t="s">
        <v>123</v>
      </c>
      <c r="BR84" t="s">
        <v>124</v>
      </c>
      <c r="BS84" t="s">
        <v>426</v>
      </c>
      <c r="BY84">
        <v>100833.72</v>
      </c>
      <c r="CC84" t="s">
        <v>121</v>
      </c>
      <c r="CD84">
        <v>8301</v>
      </c>
      <c r="CE84" t="s">
        <v>331</v>
      </c>
      <c r="CI84">
        <v>2</v>
      </c>
      <c r="CJ84" t="s">
        <v>426</v>
      </c>
      <c r="CK84" t="s">
        <v>185</v>
      </c>
      <c r="CL84" t="s">
        <v>87</v>
      </c>
    </row>
    <row r="85" spans="1:90">
      <c r="A85" t="s">
        <v>72</v>
      </c>
      <c r="B85" t="s">
        <v>73</v>
      </c>
      <c r="C85" t="s">
        <v>74</v>
      </c>
      <c r="E85" t="str">
        <f>"009938634364"</f>
        <v>009938634364</v>
      </c>
      <c r="F85" s="3">
        <v>43888</v>
      </c>
      <c r="G85">
        <v>202008</v>
      </c>
      <c r="H85" t="s">
        <v>149</v>
      </c>
      <c r="I85" t="s">
        <v>150</v>
      </c>
      <c r="J85" t="s">
        <v>444</v>
      </c>
      <c r="K85" t="s">
        <v>78</v>
      </c>
      <c r="L85" t="s">
        <v>190</v>
      </c>
      <c r="M85" t="s">
        <v>191</v>
      </c>
      <c r="N85" t="s">
        <v>445</v>
      </c>
      <c r="O85" t="s">
        <v>174</v>
      </c>
      <c r="P85" t="str">
        <f>"NO REF                        "</f>
        <v xml:space="preserve">NO REF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11.78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5.0999999999999996</v>
      </c>
      <c r="BJ85">
        <v>8.6999999999999993</v>
      </c>
      <c r="BK85">
        <v>9</v>
      </c>
      <c r="BL85" s="4">
        <v>75.66</v>
      </c>
      <c r="BM85" s="4">
        <v>11.35</v>
      </c>
      <c r="BN85" s="4">
        <v>87.01</v>
      </c>
      <c r="BO85" s="4">
        <v>87.01</v>
      </c>
      <c r="BQ85" t="s">
        <v>446</v>
      </c>
      <c r="BR85" t="s">
        <v>447</v>
      </c>
      <c r="BS85" s="3">
        <v>43889</v>
      </c>
      <c r="BT85" s="5">
        <v>0.42708333333333331</v>
      </c>
      <c r="BU85" t="s">
        <v>448</v>
      </c>
      <c r="BV85" t="s">
        <v>85</v>
      </c>
      <c r="BY85">
        <v>43559.21</v>
      </c>
      <c r="CA85" t="s">
        <v>449</v>
      </c>
      <c r="CC85" t="s">
        <v>191</v>
      </c>
      <c r="CD85">
        <v>700</v>
      </c>
      <c r="CE85" t="s">
        <v>211</v>
      </c>
      <c r="CF85" s="3">
        <v>43889</v>
      </c>
      <c r="CI85">
        <v>0</v>
      </c>
      <c r="CJ85">
        <v>0</v>
      </c>
      <c r="CK85" t="s">
        <v>436</v>
      </c>
      <c r="CL85" t="s">
        <v>87</v>
      </c>
    </row>
    <row r="86" spans="1:90">
      <c r="A86" t="s">
        <v>72</v>
      </c>
      <c r="B86" t="s">
        <v>73</v>
      </c>
      <c r="C86" t="s">
        <v>74</v>
      </c>
      <c r="E86" t="str">
        <f>"009935227682"</f>
        <v>009935227682</v>
      </c>
      <c r="F86" s="3">
        <v>43888</v>
      </c>
      <c r="G86">
        <v>202008</v>
      </c>
      <c r="H86" t="s">
        <v>100</v>
      </c>
      <c r="I86" t="s">
        <v>101</v>
      </c>
      <c r="J86" t="s">
        <v>186</v>
      </c>
      <c r="K86" t="s">
        <v>78</v>
      </c>
      <c r="L86" t="s">
        <v>172</v>
      </c>
      <c r="M86" t="s">
        <v>118</v>
      </c>
      <c r="N86" t="s">
        <v>133</v>
      </c>
      <c r="O86" t="s">
        <v>174</v>
      </c>
      <c r="P86" t="str">
        <f>"...                           "</f>
        <v xml:space="preserve">...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17.14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 s="4">
        <v>107.85</v>
      </c>
      <c r="BM86" s="4">
        <v>16.18</v>
      </c>
      <c r="BN86" s="4">
        <v>124.03</v>
      </c>
      <c r="BO86" s="4">
        <v>124.03</v>
      </c>
      <c r="BQ86" t="s">
        <v>288</v>
      </c>
      <c r="BR86" t="s">
        <v>188</v>
      </c>
      <c r="BS86" t="s">
        <v>426</v>
      </c>
      <c r="BY86">
        <v>1200</v>
      </c>
      <c r="CC86" t="s">
        <v>118</v>
      </c>
      <c r="CD86">
        <v>8000</v>
      </c>
      <c r="CE86" t="s">
        <v>96</v>
      </c>
      <c r="CI86">
        <v>2</v>
      </c>
      <c r="CJ86" t="s">
        <v>426</v>
      </c>
      <c r="CK86" t="s">
        <v>224</v>
      </c>
      <c r="CL86" t="s">
        <v>87</v>
      </c>
    </row>
    <row r="87" spans="1:90">
      <c r="A87" t="s">
        <v>72</v>
      </c>
      <c r="B87" t="s">
        <v>73</v>
      </c>
      <c r="C87" t="s">
        <v>74</v>
      </c>
      <c r="E87" t="str">
        <f>"009939638516"</f>
        <v>009939638516</v>
      </c>
      <c r="F87" s="3">
        <v>43888</v>
      </c>
      <c r="G87">
        <v>202008</v>
      </c>
      <c r="H87" t="s">
        <v>79</v>
      </c>
      <c r="I87" t="s">
        <v>80</v>
      </c>
      <c r="J87" t="s">
        <v>77</v>
      </c>
      <c r="K87" t="s">
        <v>78</v>
      </c>
      <c r="L87" t="s">
        <v>131</v>
      </c>
      <c r="M87" t="s">
        <v>132</v>
      </c>
      <c r="N87" t="s">
        <v>194</v>
      </c>
      <c r="O87" t="s">
        <v>174</v>
      </c>
      <c r="P87" t="str">
        <f>"11912270 FM                   "</f>
        <v xml:space="preserve">11912270 FM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22.45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3</v>
      </c>
      <c r="BI87">
        <v>23</v>
      </c>
      <c r="BJ87">
        <v>12.8</v>
      </c>
      <c r="BK87">
        <v>23</v>
      </c>
      <c r="BL87" s="4">
        <v>139.69</v>
      </c>
      <c r="BM87" s="4">
        <v>20.95</v>
      </c>
      <c r="BN87" s="4">
        <v>160.63999999999999</v>
      </c>
      <c r="BO87" s="4">
        <v>160.63999999999999</v>
      </c>
      <c r="BQ87" t="s">
        <v>410</v>
      </c>
      <c r="BR87" t="s">
        <v>170</v>
      </c>
      <c r="BS87" t="s">
        <v>426</v>
      </c>
      <c r="BY87">
        <v>42768</v>
      </c>
      <c r="CC87" t="s">
        <v>132</v>
      </c>
      <c r="CD87">
        <v>4000</v>
      </c>
      <c r="CE87" t="s">
        <v>450</v>
      </c>
      <c r="CI87">
        <v>2</v>
      </c>
      <c r="CJ87" t="s">
        <v>426</v>
      </c>
      <c r="CK87" t="s">
        <v>312</v>
      </c>
      <c r="CL87" t="s">
        <v>87</v>
      </c>
    </row>
    <row r="88" spans="1:90">
      <c r="A88" t="s">
        <v>72</v>
      </c>
      <c r="B88" t="s">
        <v>73</v>
      </c>
      <c r="C88" t="s">
        <v>74</v>
      </c>
      <c r="E88" t="str">
        <f>"009938822286"</f>
        <v>009938822286</v>
      </c>
      <c r="F88" s="3">
        <v>43889</v>
      </c>
      <c r="G88">
        <v>202008</v>
      </c>
      <c r="H88" t="s">
        <v>100</v>
      </c>
      <c r="I88" t="s">
        <v>101</v>
      </c>
      <c r="J88" t="s">
        <v>186</v>
      </c>
      <c r="K88" t="s">
        <v>78</v>
      </c>
      <c r="L88" t="s">
        <v>117</v>
      </c>
      <c r="M88" t="s">
        <v>118</v>
      </c>
      <c r="N88" t="s">
        <v>133</v>
      </c>
      <c r="O88" t="s">
        <v>81</v>
      </c>
      <c r="P88" t="str">
        <f>".....                         "</f>
        <v xml:space="preserve">.....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8.3699999999999992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1.4</v>
      </c>
      <c r="BK88">
        <v>1.5</v>
      </c>
      <c r="BL88" s="4">
        <v>50.24</v>
      </c>
      <c r="BM88" s="4">
        <v>7.54</v>
      </c>
      <c r="BN88" s="4">
        <v>57.78</v>
      </c>
      <c r="BO88" s="4">
        <v>57.78</v>
      </c>
      <c r="BQ88" t="s">
        <v>451</v>
      </c>
      <c r="BR88" t="s">
        <v>292</v>
      </c>
      <c r="BS88" t="s">
        <v>426</v>
      </c>
      <c r="BY88">
        <v>6860.67</v>
      </c>
      <c r="BZ88" t="s">
        <v>27</v>
      </c>
      <c r="CC88" t="s">
        <v>118</v>
      </c>
      <c r="CD88">
        <v>8000</v>
      </c>
      <c r="CE88" t="s">
        <v>96</v>
      </c>
      <c r="CI88">
        <v>1</v>
      </c>
      <c r="CJ88" t="s">
        <v>426</v>
      </c>
      <c r="CK88">
        <v>21</v>
      </c>
      <c r="CL88" t="s">
        <v>87</v>
      </c>
    </row>
    <row r="89" spans="1:90">
      <c r="A89" t="s">
        <v>72</v>
      </c>
      <c r="B89" t="s">
        <v>73</v>
      </c>
      <c r="C89" t="s">
        <v>74</v>
      </c>
      <c r="E89" t="str">
        <f>"009939638517"</f>
        <v>009939638517</v>
      </c>
      <c r="F89" s="3">
        <v>43889</v>
      </c>
      <c r="G89">
        <v>202008</v>
      </c>
      <c r="H89" t="s">
        <v>79</v>
      </c>
      <c r="I89" t="s">
        <v>80</v>
      </c>
      <c r="J89" t="s">
        <v>77</v>
      </c>
      <c r="K89" t="s">
        <v>78</v>
      </c>
      <c r="L89" t="s">
        <v>117</v>
      </c>
      <c r="M89" t="s">
        <v>118</v>
      </c>
      <c r="N89" t="s">
        <v>313</v>
      </c>
      <c r="O89" t="s">
        <v>81</v>
      </c>
      <c r="P89" t="str">
        <f>"11912270 FM                   "</f>
        <v xml:space="preserve">11912270 FM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8.3699999999999992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 s="4">
        <v>50.24</v>
      </c>
      <c r="BM89" s="4">
        <v>7.54</v>
      </c>
      <c r="BN89" s="4">
        <v>57.78</v>
      </c>
      <c r="BO89" s="4">
        <v>57.78</v>
      </c>
      <c r="BQ89" t="s">
        <v>452</v>
      </c>
      <c r="BR89" t="s">
        <v>170</v>
      </c>
      <c r="BS89" t="s">
        <v>426</v>
      </c>
      <c r="BY89">
        <v>1200</v>
      </c>
      <c r="BZ89" t="s">
        <v>27</v>
      </c>
      <c r="CC89" t="s">
        <v>118</v>
      </c>
      <c r="CD89">
        <v>8000</v>
      </c>
      <c r="CE89" t="s">
        <v>96</v>
      </c>
      <c r="CI89">
        <v>1</v>
      </c>
      <c r="CJ89" t="s">
        <v>426</v>
      </c>
      <c r="CK89">
        <v>21</v>
      </c>
      <c r="CL89" t="s">
        <v>87</v>
      </c>
    </row>
    <row r="90" spans="1:90">
      <c r="A90" t="s">
        <v>72</v>
      </c>
      <c r="B90" t="s">
        <v>73</v>
      </c>
      <c r="C90" t="s">
        <v>74</v>
      </c>
      <c r="E90" t="str">
        <f>"009938740896"</f>
        <v>009938740896</v>
      </c>
      <c r="F90" s="3">
        <v>43889</v>
      </c>
      <c r="G90">
        <v>202008</v>
      </c>
      <c r="H90" t="s">
        <v>97</v>
      </c>
      <c r="I90" t="s">
        <v>98</v>
      </c>
      <c r="J90" t="s">
        <v>99</v>
      </c>
      <c r="K90" t="s">
        <v>78</v>
      </c>
      <c r="L90" t="s">
        <v>100</v>
      </c>
      <c r="M90" t="s">
        <v>101</v>
      </c>
      <c r="N90" t="s">
        <v>102</v>
      </c>
      <c r="O90" t="s">
        <v>81</v>
      </c>
      <c r="P90" t="str">
        <f>"....                          "</f>
        <v xml:space="preserve">....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8.3699999999999992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 s="4">
        <v>50.24</v>
      </c>
      <c r="BM90" s="4">
        <v>7.54</v>
      </c>
      <c r="BN90" s="4">
        <v>57.78</v>
      </c>
      <c r="BO90" s="4">
        <v>57.78</v>
      </c>
      <c r="BQ90" t="s">
        <v>453</v>
      </c>
      <c r="BR90" t="s">
        <v>454</v>
      </c>
      <c r="BS90" t="s">
        <v>426</v>
      </c>
      <c r="BY90">
        <v>1200</v>
      </c>
      <c r="BZ90" t="s">
        <v>27</v>
      </c>
      <c r="CC90" t="s">
        <v>101</v>
      </c>
      <c r="CD90">
        <v>1600</v>
      </c>
      <c r="CE90" t="s">
        <v>96</v>
      </c>
      <c r="CI90">
        <v>1</v>
      </c>
      <c r="CJ90" t="s">
        <v>426</v>
      </c>
      <c r="CK90">
        <v>21</v>
      </c>
      <c r="CL90" t="s">
        <v>87</v>
      </c>
    </row>
    <row r="91" spans="1:90">
      <c r="A91" t="s">
        <v>72</v>
      </c>
      <c r="B91" t="s">
        <v>73</v>
      </c>
      <c r="C91" t="s">
        <v>74</v>
      </c>
      <c r="E91" t="str">
        <f>"019911488706"</f>
        <v>019911488706</v>
      </c>
      <c r="F91" s="3">
        <v>43889</v>
      </c>
      <c r="G91">
        <v>202008</v>
      </c>
      <c r="H91" t="s">
        <v>117</v>
      </c>
      <c r="I91" t="s">
        <v>118</v>
      </c>
      <c r="J91" t="s">
        <v>119</v>
      </c>
      <c r="K91" t="s">
        <v>78</v>
      </c>
      <c r="L91" t="s">
        <v>193</v>
      </c>
      <c r="M91" t="s">
        <v>150</v>
      </c>
      <c r="N91" t="s">
        <v>455</v>
      </c>
      <c r="O91" t="s">
        <v>174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18.61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16.7</v>
      </c>
      <c r="BJ91">
        <v>14.1</v>
      </c>
      <c r="BK91">
        <v>17</v>
      </c>
      <c r="BL91" s="4">
        <v>116.66</v>
      </c>
      <c r="BM91" s="4">
        <v>17.5</v>
      </c>
      <c r="BN91" s="4">
        <v>134.16</v>
      </c>
      <c r="BO91" s="4">
        <v>134.16</v>
      </c>
      <c r="BQ91" t="s">
        <v>456</v>
      </c>
      <c r="BR91" t="s">
        <v>124</v>
      </c>
      <c r="BS91" t="s">
        <v>426</v>
      </c>
      <c r="BY91">
        <v>70476.34</v>
      </c>
      <c r="CC91" t="s">
        <v>150</v>
      </c>
      <c r="CD91">
        <v>83</v>
      </c>
      <c r="CE91" t="s">
        <v>96</v>
      </c>
      <c r="CI91">
        <v>0</v>
      </c>
      <c r="CJ91">
        <v>0</v>
      </c>
      <c r="CK91" t="s">
        <v>224</v>
      </c>
      <c r="CL91" t="s">
        <v>87</v>
      </c>
    </row>
    <row r="93" spans="1:90">
      <c r="E93" t="s">
        <v>457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437.5</v>
      </c>
      <c r="AF93">
        <v>0</v>
      </c>
      <c r="AG93">
        <v>328.14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2792.96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I93">
        <v>2424.6</v>
      </c>
      <c r="BJ93">
        <v>1669.9</v>
      </c>
      <c r="BK93">
        <v>2517</v>
      </c>
      <c r="BL93" s="4">
        <v>17229.62</v>
      </c>
      <c r="BM93" s="4">
        <v>2584.63</v>
      </c>
      <c r="BN93" s="4">
        <v>19814.25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2020-03-02T06:21:29Z</dcterms:created>
  <dcterms:modified xsi:type="dcterms:W3CDTF">2020-03-02T06:21:58Z</dcterms:modified>
</cp:coreProperties>
</file>