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8235"/>
  </bookViews>
  <sheets>
    <sheet name="J17990" sheetId="1" r:id="rId1"/>
  </sheets>
  <calcPr calcId="145621"/>
</workbook>
</file>

<file path=xl/calcChain.xml><?xml version="1.0" encoding="utf-8"?>
<calcChain xmlns="http://schemas.openxmlformats.org/spreadsheetml/2006/main">
  <c r="P26" i="1" l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<sst xmlns="http://schemas.openxmlformats.org/spreadsheetml/2006/main" count="606" uniqueCount="195">
  <si>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</si>
  <si>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</si>
  <si>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</si>
  <si>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</si>
  <si>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</si>
  <si>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</si>
  <si>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</si>
  <si>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</si>
  <si>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</si>
  <si>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</si>
  <si>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</si>
  <si>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</si>
  <si>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</si>
  <si>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</si>
  <si>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</si>
  <si>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</si>
  <si>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</si>
  <si>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</si>
  <si>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</si>
  <si>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</si>
  <si>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</si>
  <si>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</si>
  <si>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</si>
  <si>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</si>
  <si>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</si>
  <si>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</si>
  <si>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</si>
  <si>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</si>
  <si>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</si>
  <si>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</si>
  <si>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</si>
  <si>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</si>
  <si>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</si>
  <si>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</si>
  <si>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</si>
  <si>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</si>
  <si>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</si>
  <si>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</si>
  <si>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</si>
  <si>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</si>
  <si>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</si>
  <si>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</si>
  <si>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</si>
  <si>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</si>
  <si>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</si>
  <si>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</si>
  <si>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</si>
  <si>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</si>
  <si>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</si>
  <si>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</si>
  <si>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</si>
  <si>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</si>
  <si>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</si>
  <si>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</si>
  <si>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</si>
  <si>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</si>
  <si>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</si>
  <si>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</si>
  <si>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</si>
  <si>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</si>
  <si>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</si>
  <si>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</si>
  <si>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</si>
  <si>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</si>
  <si>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</si>
  <si>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</si>
  <si>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</si>
  <si>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</si>
  <si>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</si>
  <si>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</si>
  <si>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</si>
  <si>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</si>
  <si>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WAY</t>
  </si>
  <si>
    <t xml:space="preserve">                                   </t>
  </si>
  <si>
    <t>ON1</t>
  </si>
  <si>
    <t>yes</t>
  </si>
  <si>
    <t>PARCEL</t>
  </si>
  <si>
    <t>no</t>
  </si>
  <si>
    <t>CAPE TOWN</t>
  </si>
  <si>
    <t>FUE / DOC</t>
  </si>
  <si>
    <t>PAARL</t>
  </si>
  <si>
    <t>Late Linehaul Delayed Beyond Skynet Control</t>
  </si>
  <si>
    <t>POD received from cell 0765515095 M</t>
  </si>
  <si>
    <t>DURBA</t>
  </si>
  <si>
    <t>DURBAN</t>
  </si>
  <si>
    <t>Late linehaul</t>
  </si>
  <si>
    <t>les</t>
  </si>
  <si>
    <t>RD</t>
  </si>
  <si>
    <t>RD2</t>
  </si>
  <si>
    <t>capet</t>
  </si>
  <si>
    <t>rdd</t>
  </si>
  <si>
    <t>EAST</t>
  </si>
  <si>
    <t>EAST LONDON</t>
  </si>
  <si>
    <t>UMHLA</t>
  </si>
  <si>
    <t>UMHLANGA ROCKS</t>
  </si>
  <si>
    <t>MIDRA</t>
  </si>
  <si>
    <t>MIDRAND</t>
  </si>
  <si>
    <t>PORT4</t>
  </si>
  <si>
    <t>PORT SHEPSTONE</t>
  </si>
  <si>
    <t>POD received from cell 0745473242 M</t>
  </si>
  <si>
    <t>POD received from cell 0833616148 M</t>
  </si>
  <si>
    <t>RDD</t>
  </si>
  <si>
    <t xml:space="preserve">POD received from cell 0834172191 M     </t>
  </si>
  <si>
    <t>VERWO</t>
  </si>
  <si>
    <t>CENTURION</t>
  </si>
  <si>
    <t>DOROTHY</t>
  </si>
  <si>
    <t>POD received from cell 0748101405 M</t>
  </si>
  <si>
    <t>RDR</t>
  </si>
  <si>
    <t>POD received from cell 0685093336 M</t>
  </si>
  <si>
    <t>UMTAT</t>
  </si>
  <si>
    <t>UMTATA</t>
  </si>
  <si>
    <t>POD received from cell 0748410312 M</t>
  </si>
  <si>
    <t>AVW</t>
  </si>
  <si>
    <t>POD received from cell 0835346652 M</t>
  </si>
  <si>
    <t>POD received from cell 0827600532 M</t>
  </si>
  <si>
    <t xml:space="preserve">POD received from cell 0835346652 M     </t>
  </si>
  <si>
    <t>SANDT</t>
  </si>
  <si>
    <t>SANDTON</t>
  </si>
  <si>
    <t>nik</t>
  </si>
  <si>
    <t>SDX</t>
  </si>
  <si>
    <t>DSD / FUE / doc</t>
  </si>
  <si>
    <t>RD1</t>
  </si>
  <si>
    <t>POD received from cell 0737617518 M</t>
  </si>
  <si>
    <t>POD received from cell 0715155602 M</t>
  </si>
  <si>
    <t>JOSEPH</t>
  </si>
  <si>
    <t>joseph</t>
  </si>
  <si>
    <t>THERESA</t>
  </si>
  <si>
    <t>POD received from cell 0678407293 M</t>
  </si>
  <si>
    <t>Wiseman</t>
  </si>
  <si>
    <t>PATRICIA</t>
  </si>
  <si>
    <t>KIM</t>
  </si>
  <si>
    <t>anna</t>
  </si>
  <si>
    <t>J17990</t>
  </si>
  <si>
    <t>MOVE ANALYTICS CC -  B &amp; L  PRIONTE</t>
  </si>
  <si>
    <t xml:space="preserve">PRIONTEX                           </t>
  </si>
  <si>
    <t xml:space="preserve">BEACON BAY HOSPITAL                </t>
  </si>
  <si>
    <t>SHERWIN</t>
  </si>
  <si>
    <t xml:space="preserve">shaun                         </t>
  </si>
  <si>
    <t xml:space="preserve">POD received from cell 0671277172 M     </t>
  </si>
  <si>
    <t xml:space="preserve">DEBBIE SLATTERY                    </t>
  </si>
  <si>
    <t>SUGGIE</t>
  </si>
  <si>
    <t>Phumy</t>
  </si>
  <si>
    <t xml:space="preserve">DEBBIE                             </t>
  </si>
  <si>
    <t>SUGIE ABBU</t>
  </si>
  <si>
    <t>DOC / FUE / DSD</t>
  </si>
  <si>
    <t>POD received from cell 0845733114 M</t>
  </si>
  <si>
    <t xml:space="preserve">ST DOMINIQUES                      </t>
  </si>
  <si>
    <t xml:space="preserve">agriuette                     </t>
  </si>
  <si>
    <t xml:space="preserve">NETCARE                            </t>
  </si>
  <si>
    <t>ANITA RUDOLF</t>
  </si>
  <si>
    <t>hardson</t>
  </si>
  <si>
    <t xml:space="preserve">ST DOMINIC'S HOSPITAL              </t>
  </si>
  <si>
    <t>POD received from cell 0653239800 M</t>
  </si>
  <si>
    <t>CARLA</t>
  </si>
  <si>
    <t>SUGIE</t>
  </si>
  <si>
    <t>ntobeko</t>
  </si>
  <si>
    <t xml:space="preserve">BREACON BAY HOSPITAL               </t>
  </si>
  <si>
    <t>shean</t>
  </si>
  <si>
    <t>SINDIWSA</t>
  </si>
  <si>
    <t>KESHIA</t>
  </si>
  <si>
    <t>Marcell</t>
  </si>
  <si>
    <t xml:space="preserve">PORT SHEPSTONE HOSPITAL            </t>
  </si>
  <si>
    <t>r  s  mbesa</t>
  </si>
  <si>
    <t xml:space="preserve">ALLIED DENTAL                      </t>
  </si>
  <si>
    <t>NABIA</t>
  </si>
  <si>
    <t xml:space="preserve">Shireen                       </t>
  </si>
  <si>
    <t xml:space="preserve">ST DOMINICS HOSP                   </t>
  </si>
  <si>
    <t>THERESSA WHITTAL</t>
  </si>
  <si>
    <t>SHERWYN</t>
  </si>
  <si>
    <t>SUGGIE ADDU</t>
  </si>
  <si>
    <t>Joseph</t>
  </si>
  <si>
    <t>4 BOXES</t>
  </si>
  <si>
    <t>SUGGIE ADDUU</t>
  </si>
  <si>
    <t>DEBBIE</t>
  </si>
  <si>
    <t>phumy</t>
  </si>
  <si>
    <t>5 BOXES</t>
  </si>
  <si>
    <t>DEBIE SLATTERY</t>
  </si>
  <si>
    <t>7 BOXES</t>
  </si>
  <si>
    <t xml:space="preserve">ST DOMINICS HOSPITAL               </t>
  </si>
  <si>
    <t xml:space="preserve">joseph                        </t>
  </si>
  <si>
    <t>LUCINDA</t>
  </si>
  <si>
    <t xml:space="preserve">MEDICAL WOUND WIZARDS              </t>
  </si>
  <si>
    <t>LOUISE G</t>
  </si>
  <si>
    <t>L GOUWS</t>
  </si>
  <si>
    <t>SHIREEN</t>
  </si>
  <si>
    <t>Nadia</t>
  </si>
  <si>
    <t>DEBBIE SLATTERY</t>
  </si>
  <si>
    <t xml:space="preserve">st dominics hospital               </t>
  </si>
  <si>
    <t>lisenda adams</t>
  </si>
  <si>
    <t>agnette</t>
  </si>
  <si>
    <t xml:space="preserve">DILLY BLUE                         </t>
  </si>
  <si>
    <t>CELEST R</t>
  </si>
  <si>
    <t xml:space="preserve">PRIONTEX DBN                  </t>
  </si>
  <si>
    <t>PRIONTEX DBN</t>
  </si>
  <si>
    <t>PRIONTEX CAPE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</si>
</sst>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vertical="center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26"/>
  <sheetViews>
    <sheetView tabSelected="1" topLeftCell="F1" workbookViewId="0">
      <selection activeCell="N25" sqref="N25"/>
    </sheetView>
  </sheetViews>
  <sheetFormatPr defaultRowHeight="15" x14ac:dyDescent="0.25"/>
  <cols>
    <col min="1" max="1" width="7.42578125" bestFit="1" customWidth="1"/>
    <col min="2" max="2" width="37" bestFit="1" customWidth="1"/>
    <col min="3" max="3" width="5.28515625" bestFit="1" customWidth="1"/>
    <col min="4" max="4" width="10.140625" bestFit="1" customWidth="1"/>
    <col min="5" max="5" width="15.28515625" bestFit="1" customWidth="1"/>
    <col min="6" max="6" width="10.7109375" bestFit="1" customWidth="1"/>
    <col min="7" max="7" width="7" bestFit="1" customWidth="1"/>
    <col min="8" max="8" width="8.140625" bestFit="1" customWidth="1"/>
    <col min="9" max="9" width="26.42578125" bestFit="1" customWidth="1"/>
    <col min="10" max="10" width="36.7109375" bestFit="1" customWidth="1"/>
    <col min="11" max="11" width="16.140625" bestFit="1" customWidth="1"/>
    <col min="12" max="12" width="8.28515625" bestFit="1" customWidth="1"/>
    <col min="13" max="13" width="26.42578125" bestFit="1" customWidth="1"/>
    <col min="14" max="14" width="38.5703125" bestFit="1" customWidth="1"/>
    <col min="15" max="15" width="4.85546875" bestFit="1" customWidth="1"/>
    <col min="16" max="16" width="32.85546875" bestFit="1" customWidth="1"/>
    <col min="17" max="17" width="4.28515625" bestFit="1" customWidth="1"/>
    <col min="18" max="18" width="4.5703125" bestFit="1" customWidth="1"/>
    <col min="19" max="19" width="5.28515625" bestFit="1" customWidth="1"/>
    <col min="20" max="22" width="4.5703125" bestFit="1" customWidth="1"/>
    <col min="23" max="23" width="4.28515625" bestFit="1" customWidth="1"/>
    <col min="24" max="24" width="4.5703125" bestFit="1" customWidth="1"/>
    <col min="25" max="25" width="4.42578125" bestFit="1" customWidth="1"/>
    <col min="26" max="26" width="4.5703125" bestFit="1" customWidth="1"/>
    <col min="27" max="27" width="4.42578125" bestFit="1" customWidth="1"/>
    <col min="28" max="28" width="4.5703125" bestFit="1" customWidth="1"/>
    <col min="29" max="29" width="4.28515625" bestFit="1" customWidth="1"/>
    <col min="30" max="30" width="4.5703125" bestFit="1" customWidth="1"/>
    <col min="31" max="31" width="4.85546875" bestFit="1" customWidth="1"/>
    <col min="32" max="32" width="4.5703125" bestFit="1" customWidth="1"/>
    <col min="33" max="33" width="4.42578125" bestFit="1" customWidth="1"/>
    <col min="34" max="34" width="4.5703125" bestFit="1" customWidth="1"/>
    <col min="35" max="35" width="7" bestFit="1" customWidth="1"/>
    <col min="36" max="36" width="4.5703125" bestFit="1" customWidth="1"/>
    <col min="37" max="37" width="4.42578125" bestFit="1" customWidth="1"/>
    <col min="38" max="38" width="4.5703125" bestFit="1" customWidth="1"/>
    <col min="39" max="39" width="4.85546875" bestFit="1" customWidth="1"/>
    <col min="40" max="40" width="4.5703125" bestFit="1" customWidth="1"/>
    <col min="41" max="41" width="9" bestFit="1" customWidth="1"/>
    <col min="42" max="42" width="4.5703125" bestFit="1" customWidth="1"/>
    <col min="43" max="43" width="8" bestFit="1" customWidth="1"/>
    <col min="44" max="46" width="4.5703125" bestFit="1" customWidth="1"/>
    <col min="47" max="47" width="5" bestFit="1" customWidth="1"/>
    <col min="48" max="48" width="4.5703125" bestFit="1" customWidth="1"/>
    <col min="49" max="49" width="4" bestFit="1" customWidth="1"/>
    <col min="50" max="50" width="4.5703125" bestFit="1" customWidth="1"/>
    <col min="51" max="51" width="4.28515625" bestFit="1" customWidth="1"/>
    <col min="52" max="52" width="4.5703125" bestFit="1" customWidth="1"/>
    <col min="53" max="53" width="4.85546875" bestFit="1" customWidth="1"/>
    <col min="54" max="54" width="4.5703125" bestFit="1" customWidth="1"/>
    <col min="55" max="55" width="4.85546875" bestFit="1" customWidth="1"/>
    <col min="56" max="56" width="4.5703125" bestFit="1" customWidth="1"/>
    <col min="57" max="57" width="4.85546875" bestFit="1" customWidth="1"/>
    <col min="58" max="58" width="4.5703125" bestFit="1" customWidth="1"/>
    <col min="59" max="59" width="13.7109375" bestFit="1" customWidth="1"/>
    <col min="60" max="60" width="6.85546875" bestFit="1" customWidth="1"/>
    <col min="61" max="61" width="7" bestFit="1" customWidth="1"/>
    <col min="62" max="62" width="7.28515625" bestFit="1" customWidth="1"/>
    <col min="63" max="63" width="8" bestFit="1" customWidth="1"/>
    <col min="64" max="64" width="10" bestFit="1" customWidth="1"/>
    <col min="65" max="65" width="9" bestFit="1" customWidth="1"/>
    <col min="66" max="66" width="10" bestFit="1" customWidth="1"/>
    <col min="68" max="68" width="100.42578125" bestFit="1" customWidth="1"/>
    <col min="69" max="69" width="33.28515625" bestFit="1" customWidth="1"/>
    <col min="70" max="70" width="25" bestFit="1" customWidth="1"/>
    <col min="71" max="71" width="10.7109375" bestFit="1" customWidth="1"/>
    <col min="72" max="72" width="9.7109375" bestFit="1" customWidth="1"/>
    <col min="73" max="73" width="32.5703125" bestFit="1" customWidth="1"/>
    <col min="74" max="74" width="8.5703125" bestFit="1" customWidth="1"/>
    <col min="75" max="75" width="42.140625" bestFit="1" customWidth="1"/>
    <col min="76" max="76" width="16.140625" bestFit="1" customWidth="1"/>
    <col min="77" max="77" width="14" bestFit="1" customWidth="1"/>
    <col min="78" max="78" width="15.7109375" bestFit="1" customWidth="1"/>
    <col min="79" max="79" width="39.7109375" bestFit="1" customWidth="1"/>
    <col min="80" max="80" width="9" bestFit="1" customWidth="1"/>
    <col min="81" max="81" width="26.42578125" bestFit="1" customWidth="1"/>
    <col min="82" max="82" width="16" bestFit="1" customWidth="1"/>
    <col min="83" max="83" width="55.5703125" bestFit="1" customWidth="1"/>
    <col min="84" max="84" width="14" bestFit="1" customWidth="1"/>
    <col min="85" max="85" width="6.42578125" bestFit="1" customWidth="1"/>
    <col min="86" max="86" width="14" bestFit="1" customWidth="1"/>
    <col min="87" max="87" width="11.140625" bestFit="1" customWidth="1"/>
    <col min="88" max="88" width="12" bestFit="1" customWidth="1"/>
    <col min="89" max="89" width="5" bestFit="1" customWidth="1"/>
    <col min="90" max="90" width="13.28515625" bestFit="1" customWidth="1"/>
    <col min="91" max="91" width="18.28515625" bestFit="1" customWidth="1"/>
    <col min="92" max="92" width="8.140625" bestFit="1" customWidth="1"/>
  </cols>
  <sheetData>
    <row r="1" spans="1:9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1" t="s">
        <v>71</v>
      </c>
    </row>
    <row r="2" spans="1:92" x14ac:dyDescent="0.25">
      <c r="A2" t="s">
        <v>132</v>
      </c>
      <c r="B2" t="s">
        <v>133</v>
      </c>
      <c r="C2" t="s">
        <v>72</v>
      </c>
      <c r="E2" t="str">
        <f>"009939949601"</f>
        <v>009939949601</v>
      </c>
      <c r="F2" s="2">
        <v>44105</v>
      </c>
      <c r="G2">
        <v>202104</v>
      </c>
      <c r="H2" t="s">
        <v>93</v>
      </c>
      <c r="I2" t="s">
        <v>94</v>
      </c>
      <c r="J2" t="s">
        <v>192</v>
      </c>
      <c r="K2" t="s">
        <v>73</v>
      </c>
      <c r="L2" t="s">
        <v>91</v>
      </c>
      <c r="M2" t="s">
        <v>92</v>
      </c>
      <c r="N2" t="s">
        <v>135</v>
      </c>
      <c r="O2" t="s">
        <v>119</v>
      </c>
      <c r="P2" t="str">
        <f>"                              "</f>
        <v xml:space="preserve">  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437.5</v>
      </c>
      <c r="AF2">
        <v>0</v>
      </c>
      <c r="AG2">
        <v>0</v>
      </c>
      <c r="AH2">
        <v>0</v>
      </c>
      <c r="AI2">
        <v>0</v>
      </c>
      <c r="AJ2">
        <v>0</v>
      </c>
      <c r="AK2">
        <v>257.05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G2">
        <v>0</v>
      </c>
      <c r="BH2">
        <v>3</v>
      </c>
      <c r="BI2">
        <v>51</v>
      </c>
      <c r="BJ2">
        <v>60.8</v>
      </c>
      <c r="BK2">
        <v>61</v>
      </c>
      <c r="BL2">
        <v>1970.7</v>
      </c>
      <c r="BM2">
        <v>295.61</v>
      </c>
      <c r="BN2">
        <v>2266.31</v>
      </c>
      <c r="BO2">
        <v>2266.31</v>
      </c>
      <c r="BQ2" t="s">
        <v>136</v>
      </c>
      <c r="BR2" t="s">
        <v>136</v>
      </c>
      <c r="BS2" s="2">
        <v>44106</v>
      </c>
      <c r="BT2" s="3">
        <v>0.66388888888888886</v>
      </c>
      <c r="BU2" t="s">
        <v>137</v>
      </c>
      <c r="BV2" t="s">
        <v>77</v>
      </c>
      <c r="BW2" t="s">
        <v>81</v>
      </c>
      <c r="BX2" t="s">
        <v>112</v>
      </c>
      <c r="BY2">
        <v>101250</v>
      </c>
      <c r="BZ2" t="s">
        <v>120</v>
      </c>
      <c r="CA2" t="s">
        <v>138</v>
      </c>
      <c r="CC2" t="s">
        <v>92</v>
      </c>
      <c r="CD2">
        <v>5200</v>
      </c>
      <c r="CE2" t="s">
        <v>76</v>
      </c>
      <c r="CF2" s="2">
        <v>44106</v>
      </c>
      <c r="CI2">
        <v>0</v>
      </c>
      <c r="CJ2">
        <v>1</v>
      </c>
      <c r="CK2">
        <v>21</v>
      </c>
      <c r="CL2" t="s">
        <v>77</v>
      </c>
    </row>
    <row r="3" spans="1:92" x14ac:dyDescent="0.25">
      <c r="A3" t="s">
        <v>132</v>
      </c>
      <c r="B3" t="s">
        <v>133</v>
      </c>
      <c r="C3" t="s">
        <v>72</v>
      </c>
      <c r="E3" t="str">
        <f>"009939981554"</f>
        <v>009939981554</v>
      </c>
      <c r="F3" s="2">
        <v>44106</v>
      </c>
      <c r="G3">
        <v>202104</v>
      </c>
      <c r="H3" t="s">
        <v>91</v>
      </c>
      <c r="I3" t="s">
        <v>92</v>
      </c>
      <c r="J3" t="s">
        <v>139</v>
      </c>
      <c r="K3" t="s">
        <v>73</v>
      </c>
      <c r="L3" t="s">
        <v>83</v>
      </c>
      <c r="M3" t="s">
        <v>84</v>
      </c>
      <c r="N3" t="s">
        <v>193</v>
      </c>
      <c r="O3" t="s">
        <v>87</v>
      </c>
      <c r="P3" t="str">
        <f>"                              "</f>
        <v xml:space="preserve">   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30.53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G3">
        <v>0</v>
      </c>
      <c r="BH3">
        <v>3</v>
      </c>
      <c r="BI3">
        <v>24</v>
      </c>
      <c r="BJ3">
        <v>60.8</v>
      </c>
      <c r="BK3">
        <v>61</v>
      </c>
      <c r="BL3">
        <v>246.05</v>
      </c>
      <c r="BM3">
        <v>36.909999999999997</v>
      </c>
      <c r="BN3">
        <v>282.95999999999998</v>
      </c>
      <c r="BO3">
        <v>282.95999999999998</v>
      </c>
      <c r="BQ3" t="s">
        <v>140</v>
      </c>
      <c r="BS3" s="2">
        <v>44112</v>
      </c>
      <c r="BT3" s="3">
        <v>0.67708333333333337</v>
      </c>
      <c r="BU3" t="s">
        <v>141</v>
      </c>
      <c r="BV3" t="s">
        <v>77</v>
      </c>
      <c r="BW3" t="s">
        <v>85</v>
      </c>
      <c r="BX3" t="s">
        <v>86</v>
      </c>
      <c r="BY3">
        <v>101250</v>
      </c>
      <c r="CA3" t="s">
        <v>106</v>
      </c>
      <c r="CC3" t="s">
        <v>84</v>
      </c>
      <c r="CD3">
        <v>4000</v>
      </c>
      <c r="CE3" t="s">
        <v>76</v>
      </c>
      <c r="CF3" s="2">
        <v>44112</v>
      </c>
      <c r="CI3">
        <v>1</v>
      </c>
      <c r="CJ3">
        <v>4</v>
      </c>
      <c r="CK3" t="s">
        <v>101</v>
      </c>
      <c r="CL3" t="s">
        <v>77</v>
      </c>
    </row>
    <row r="4" spans="1:92" x14ac:dyDescent="0.25">
      <c r="A4" t="s">
        <v>132</v>
      </c>
      <c r="B4" t="s">
        <v>133</v>
      </c>
      <c r="C4" t="s">
        <v>72</v>
      </c>
      <c r="E4" t="str">
        <f>"009939949600"</f>
        <v>009939949600</v>
      </c>
      <c r="F4" s="2">
        <v>44105</v>
      </c>
      <c r="G4">
        <v>202104</v>
      </c>
      <c r="H4" t="s">
        <v>93</v>
      </c>
      <c r="I4" t="s">
        <v>94</v>
      </c>
      <c r="J4" t="s">
        <v>192</v>
      </c>
      <c r="K4" t="s">
        <v>73</v>
      </c>
      <c r="L4" t="s">
        <v>91</v>
      </c>
      <c r="M4" t="s">
        <v>92</v>
      </c>
      <c r="N4" t="s">
        <v>142</v>
      </c>
      <c r="O4" t="s">
        <v>119</v>
      </c>
      <c r="P4" t="str">
        <f>"                              "</f>
        <v xml:space="preserve">  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437.5</v>
      </c>
      <c r="AF4">
        <v>0</v>
      </c>
      <c r="AG4">
        <v>0</v>
      </c>
      <c r="AH4">
        <v>0</v>
      </c>
      <c r="AI4">
        <v>0</v>
      </c>
      <c r="AJ4">
        <v>0</v>
      </c>
      <c r="AK4">
        <v>123.69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G4">
        <v>0</v>
      </c>
      <c r="BH4">
        <v>2</v>
      </c>
      <c r="BI4">
        <v>18.3</v>
      </c>
      <c r="BJ4">
        <v>15.9</v>
      </c>
      <c r="BK4">
        <v>18.5</v>
      </c>
      <c r="BL4">
        <v>948.24</v>
      </c>
      <c r="BM4">
        <v>142.24</v>
      </c>
      <c r="BN4">
        <v>1090.48</v>
      </c>
      <c r="BO4">
        <v>1090.48</v>
      </c>
      <c r="BR4" t="s">
        <v>143</v>
      </c>
      <c r="BS4" s="2">
        <v>44109</v>
      </c>
      <c r="BT4" s="3">
        <v>0.64861111111111114</v>
      </c>
      <c r="BU4" t="s">
        <v>129</v>
      </c>
      <c r="BV4" t="s">
        <v>77</v>
      </c>
      <c r="BW4" t="s">
        <v>81</v>
      </c>
      <c r="BX4" t="s">
        <v>112</v>
      </c>
      <c r="BY4">
        <v>79600</v>
      </c>
      <c r="BZ4" t="s">
        <v>144</v>
      </c>
      <c r="CA4" t="s">
        <v>145</v>
      </c>
      <c r="CC4" t="s">
        <v>92</v>
      </c>
      <c r="CD4">
        <v>5200</v>
      </c>
      <c r="CE4" t="s">
        <v>76</v>
      </c>
      <c r="CF4" s="2">
        <v>44109</v>
      </c>
      <c r="CI4">
        <v>0</v>
      </c>
      <c r="CJ4">
        <v>4</v>
      </c>
      <c r="CK4">
        <v>21</v>
      </c>
      <c r="CL4" t="s">
        <v>77</v>
      </c>
    </row>
    <row r="5" spans="1:92" x14ac:dyDescent="0.25">
      <c r="A5" t="s">
        <v>132</v>
      </c>
      <c r="B5" t="s">
        <v>133</v>
      </c>
      <c r="C5" t="s">
        <v>72</v>
      </c>
      <c r="E5" t="str">
        <f>"009939949602"</f>
        <v>009939949602</v>
      </c>
      <c r="F5" s="2">
        <v>44105</v>
      </c>
      <c r="G5">
        <v>202104</v>
      </c>
      <c r="H5" t="s">
        <v>93</v>
      </c>
      <c r="I5" t="s">
        <v>94</v>
      </c>
      <c r="J5" t="s">
        <v>192</v>
      </c>
      <c r="K5" t="s">
        <v>73</v>
      </c>
      <c r="L5" t="s">
        <v>91</v>
      </c>
      <c r="M5" t="s">
        <v>92</v>
      </c>
      <c r="N5" t="s">
        <v>146</v>
      </c>
      <c r="O5" t="s">
        <v>119</v>
      </c>
      <c r="P5" t="str">
        <f>"                              "</f>
        <v xml:space="preserve">   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437.5</v>
      </c>
      <c r="AF5">
        <v>0</v>
      </c>
      <c r="AG5">
        <v>0</v>
      </c>
      <c r="AH5">
        <v>0</v>
      </c>
      <c r="AI5">
        <v>0</v>
      </c>
      <c r="AJ5">
        <v>0</v>
      </c>
      <c r="AK5">
        <v>192.72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G5">
        <v>0</v>
      </c>
      <c r="BH5">
        <v>2</v>
      </c>
      <c r="BI5">
        <v>38</v>
      </c>
      <c r="BJ5">
        <v>40.5</v>
      </c>
      <c r="BK5">
        <v>40.5</v>
      </c>
      <c r="BL5">
        <v>1477.51</v>
      </c>
      <c r="BM5">
        <v>221.63</v>
      </c>
      <c r="BN5">
        <v>1699.14</v>
      </c>
      <c r="BO5">
        <v>1699.14</v>
      </c>
      <c r="BQ5" t="s">
        <v>126</v>
      </c>
      <c r="BR5" t="s">
        <v>136</v>
      </c>
      <c r="BS5" s="2">
        <v>44106</v>
      </c>
      <c r="BT5" s="3">
        <v>0.66319444444444442</v>
      </c>
      <c r="BU5" t="s">
        <v>147</v>
      </c>
      <c r="BV5" t="s">
        <v>77</v>
      </c>
      <c r="BW5" t="s">
        <v>81</v>
      </c>
      <c r="BX5" t="s">
        <v>112</v>
      </c>
      <c r="BY5">
        <v>101250</v>
      </c>
      <c r="BZ5" t="s">
        <v>144</v>
      </c>
      <c r="CA5" t="s">
        <v>138</v>
      </c>
      <c r="CC5" t="s">
        <v>92</v>
      </c>
      <c r="CD5">
        <v>5200</v>
      </c>
      <c r="CE5" t="s">
        <v>76</v>
      </c>
      <c r="CF5" s="2">
        <v>44106</v>
      </c>
      <c r="CI5">
        <v>0</v>
      </c>
      <c r="CJ5">
        <v>1</v>
      </c>
      <c r="CK5">
        <v>21</v>
      </c>
      <c r="CL5" t="s">
        <v>77</v>
      </c>
    </row>
    <row r="6" spans="1:92" x14ac:dyDescent="0.25">
      <c r="A6" t="s">
        <v>132</v>
      </c>
      <c r="B6" t="s">
        <v>133</v>
      </c>
      <c r="C6" t="s">
        <v>72</v>
      </c>
      <c r="E6" t="str">
        <f>"009939949594"</f>
        <v>009939949594</v>
      </c>
      <c r="F6" s="2">
        <v>44109</v>
      </c>
      <c r="G6">
        <v>202104</v>
      </c>
      <c r="H6" t="s">
        <v>93</v>
      </c>
      <c r="I6" t="s">
        <v>94</v>
      </c>
      <c r="J6" t="s">
        <v>192</v>
      </c>
      <c r="K6" t="s">
        <v>73</v>
      </c>
      <c r="L6" t="s">
        <v>116</v>
      </c>
      <c r="M6" t="s">
        <v>117</v>
      </c>
      <c r="N6" t="s">
        <v>148</v>
      </c>
      <c r="O6" t="s">
        <v>74</v>
      </c>
      <c r="P6" t="str">
        <f>"SUGIE ABBUI                   "</f>
        <v xml:space="preserve">SUGIE ABBUI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6.28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G6">
        <v>0</v>
      </c>
      <c r="BH6">
        <v>1</v>
      </c>
      <c r="BI6">
        <v>1</v>
      </c>
      <c r="BJ6">
        <v>0.2</v>
      </c>
      <c r="BK6">
        <v>1</v>
      </c>
      <c r="BL6">
        <v>48.15</v>
      </c>
      <c r="BM6">
        <v>7.22</v>
      </c>
      <c r="BN6">
        <v>55.37</v>
      </c>
      <c r="BO6">
        <v>55.37</v>
      </c>
      <c r="BQ6" t="s">
        <v>149</v>
      </c>
      <c r="BR6" t="s">
        <v>143</v>
      </c>
      <c r="BS6" s="2">
        <v>44110</v>
      </c>
      <c r="BT6" s="3">
        <v>0.3125</v>
      </c>
      <c r="BU6" t="s">
        <v>150</v>
      </c>
      <c r="BV6" t="s">
        <v>75</v>
      </c>
      <c r="BY6">
        <v>1200</v>
      </c>
      <c r="BZ6" t="s">
        <v>79</v>
      </c>
      <c r="CA6" t="s">
        <v>123</v>
      </c>
      <c r="CC6" t="s">
        <v>117</v>
      </c>
      <c r="CD6">
        <v>2146</v>
      </c>
      <c r="CE6" t="s">
        <v>76</v>
      </c>
      <c r="CF6" s="2">
        <v>44111</v>
      </c>
      <c r="CI6">
        <v>1</v>
      </c>
      <c r="CJ6">
        <v>1</v>
      </c>
      <c r="CK6">
        <v>21</v>
      </c>
      <c r="CL6" t="s">
        <v>77</v>
      </c>
    </row>
    <row r="7" spans="1:92" x14ac:dyDescent="0.25">
      <c r="A7" t="s">
        <v>132</v>
      </c>
      <c r="B7" t="s">
        <v>133</v>
      </c>
      <c r="C7" t="s">
        <v>72</v>
      </c>
      <c r="E7" t="str">
        <f>"009939949598"</f>
        <v>009939949598</v>
      </c>
      <c r="F7" s="2">
        <v>44111</v>
      </c>
      <c r="G7">
        <v>202104</v>
      </c>
      <c r="H7" t="s">
        <v>83</v>
      </c>
      <c r="I7" t="s">
        <v>84</v>
      </c>
      <c r="J7" t="s">
        <v>192</v>
      </c>
      <c r="K7" t="s">
        <v>73</v>
      </c>
      <c r="L7" t="s">
        <v>91</v>
      </c>
      <c r="M7" t="s">
        <v>92</v>
      </c>
      <c r="N7" t="s">
        <v>151</v>
      </c>
      <c r="O7" t="s">
        <v>87</v>
      </c>
      <c r="P7" t="str">
        <f>"                              "</f>
        <v xml:space="preserve">  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8.48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G7">
        <v>0</v>
      </c>
      <c r="BH7">
        <v>1</v>
      </c>
      <c r="BI7">
        <v>9</v>
      </c>
      <c r="BJ7">
        <v>20.3</v>
      </c>
      <c r="BK7">
        <v>21</v>
      </c>
      <c r="BL7">
        <v>87.24</v>
      </c>
      <c r="BM7">
        <v>13.09</v>
      </c>
      <c r="BN7">
        <v>100.33</v>
      </c>
      <c r="BO7">
        <v>100.33</v>
      </c>
      <c r="BQ7" t="s">
        <v>126</v>
      </c>
      <c r="BR7" t="s">
        <v>143</v>
      </c>
      <c r="BS7" s="2">
        <v>44116</v>
      </c>
      <c r="BT7" s="3">
        <v>0.51250000000000007</v>
      </c>
      <c r="BU7" t="s">
        <v>125</v>
      </c>
      <c r="BV7" t="s">
        <v>77</v>
      </c>
      <c r="BW7" t="s">
        <v>81</v>
      </c>
      <c r="BX7" t="s">
        <v>112</v>
      </c>
      <c r="BY7">
        <v>101250</v>
      </c>
      <c r="CA7" t="s">
        <v>152</v>
      </c>
      <c r="CC7" t="s">
        <v>92</v>
      </c>
      <c r="CD7">
        <v>5213</v>
      </c>
      <c r="CE7" t="s">
        <v>76</v>
      </c>
      <c r="CF7" s="2">
        <v>44116</v>
      </c>
      <c r="CI7">
        <v>2</v>
      </c>
      <c r="CJ7">
        <v>3</v>
      </c>
      <c r="CK7" t="s">
        <v>121</v>
      </c>
      <c r="CL7" t="s">
        <v>77</v>
      </c>
    </row>
    <row r="8" spans="1:92" x14ac:dyDescent="0.25">
      <c r="A8" t="s">
        <v>132</v>
      </c>
      <c r="B8" t="s">
        <v>133</v>
      </c>
      <c r="C8" t="s">
        <v>72</v>
      </c>
      <c r="E8" t="str">
        <f>"009939949597"</f>
        <v>009939949597</v>
      </c>
      <c r="F8" s="2">
        <v>44111</v>
      </c>
      <c r="G8">
        <v>202104</v>
      </c>
      <c r="H8" t="s">
        <v>93</v>
      </c>
      <c r="I8" t="s">
        <v>94</v>
      </c>
      <c r="J8" t="s">
        <v>192</v>
      </c>
      <c r="K8" t="s">
        <v>73</v>
      </c>
      <c r="L8" t="s">
        <v>95</v>
      </c>
      <c r="M8" t="s">
        <v>96</v>
      </c>
      <c r="N8" t="s">
        <v>134</v>
      </c>
      <c r="O8" t="s">
        <v>87</v>
      </c>
      <c r="P8" t="str">
        <f>"SUGIE ABBUI                   "</f>
        <v xml:space="preserve">SUGIE ABBUI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19.920000000000002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G8">
        <v>0</v>
      </c>
      <c r="BH8">
        <v>2</v>
      </c>
      <c r="BI8">
        <v>38.200000000000003</v>
      </c>
      <c r="BJ8">
        <v>48</v>
      </c>
      <c r="BK8">
        <v>48</v>
      </c>
      <c r="BL8">
        <v>198.13</v>
      </c>
      <c r="BM8">
        <v>29.72</v>
      </c>
      <c r="BN8">
        <v>227.85</v>
      </c>
      <c r="BO8">
        <v>227.85</v>
      </c>
      <c r="BQ8" t="s">
        <v>153</v>
      </c>
      <c r="BR8" t="s">
        <v>154</v>
      </c>
      <c r="BS8" s="2">
        <v>44112</v>
      </c>
      <c r="BT8" s="3">
        <v>0.40972222222222227</v>
      </c>
      <c r="BU8" t="s">
        <v>155</v>
      </c>
      <c r="BV8" t="s">
        <v>75</v>
      </c>
      <c r="BY8">
        <v>240100</v>
      </c>
      <c r="CA8" t="s">
        <v>100</v>
      </c>
      <c r="CC8" t="s">
        <v>96</v>
      </c>
      <c r="CD8">
        <v>1683</v>
      </c>
      <c r="CE8" t="s">
        <v>76</v>
      </c>
      <c r="CF8" s="2">
        <v>44113</v>
      </c>
      <c r="CI8">
        <v>1</v>
      </c>
      <c r="CJ8">
        <v>1</v>
      </c>
      <c r="CK8" t="s">
        <v>90</v>
      </c>
      <c r="CL8" t="s">
        <v>77</v>
      </c>
    </row>
    <row r="9" spans="1:92" x14ac:dyDescent="0.25">
      <c r="A9" t="s">
        <v>132</v>
      </c>
      <c r="B9" t="s">
        <v>133</v>
      </c>
      <c r="C9" t="s">
        <v>72</v>
      </c>
      <c r="E9" t="str">
        <f>"009939949596"</f>
        <v>009939949596</v>
      </c>
      <c r="F9" s="2">
        <v>44111</v>
      </c>
      <c r="G9">
        <v>202104</v>
      </c>
      <c r="H9" t="s">
        <v>93</v>
      </c>
      <c r="I9" t="s">
        <v>94</v>
      </c>
      <c r="J9" t="s">
        <v>192</v>
      </c>
      <c r="K9" t="s">
        <v>73</v>
      </c>
      <c r="L9" t="s">
        <v>91</v>
      </c>
      <c r="M9" t="s">
        <v>92</v>
      </c>
      <c r="N9" t="s">
        <v>156</v>
      </c>
      <c r="O9" t="s">
        <v>87</v>
      </c>
      <c r="P9" t="str">
        <f>"SUGIE ABBUI                   "</f>
        <v xml:space="preserve">SUGIE ABBUI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14.19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G9">
        <v>0</v>
      </c>
      <c r="BH9">
        <v>2</v>
      </c>
      <c r="BI9">
        <v>37.799999999999997</v>
      </c>
      <c r="BJ9">
        <v>40.5</v>
      </c>
      <c r="BK9">
        <v>41</v>
      </c>
      <c r="BL9">
        <v>142.55000000000001</v>
      </c>
      <c r="BM9">
        <v>21.38</v>
      </c>
      <c r="BN9">
        <v>163.93</v>
      </c>
      <c r="BO9">
        <v>163.93</v>
      </c>
      <c r="BQ9" t="s">
        <v>136</v>
      </c>
      <c r="BR9" t="s">
        <v>143</v>
      </c>
      <c r="BS9" s="2">
        <v>44116</v>
      </c>
      <c r="BT9" s="3">
        <v>0.56180555555555556</v>
      </c>
      <c r="BU9" t="s">
        <v>157</v>
      </c>
      <c r="BV9" t="s">
        <v>77</v>
      </c>
      <c r="BW9" t="s">
        <v>81</v>
      </c>
      <c r="BX9" t="s">
        <v>112</v>
      </c>
      <c r="BY9">
        <v>202500</v>
      </c>
      <c r="CA9" t="s">
        <v>152</v>
      </c>
      <c r="CC9" t="s">
        <v>92</v>
      </c>
      <c r="CD9">
        <v>5241</v>
      </c>
      <c r="CE9" t="s">
        <v>76</v>
      </c>
      <c r="CF9" s="2">
        <v>44116</v>
      </c>
      <c r="CI9">
        <v>2</v>
      </c>
      <c r="CJ9">
        <v>3</v>
      </c>
      <c r="CK9" t="s">
        <v>121</v>
      </c>
      <c r="CL9" t="s">
        <v>77</v>
      </c>
    </row>
    <row r="10" spans="1:92" x14ac:dyDescent="0.25">
      <c r="A10" t="s">
        <v>132</v>
      </c>
      <c r="B10" t="s">
        <v>133</v>
      </c>
      <c r="C10" t="s">
        <v>72</v>
      </c>
      <c r="E10" t="str">
        <f>"009939981553"</f>
        <v>009939981553</v>
      </c>
      <c r="F10" s="2">
        <v>44110</v>
      </c>
      <c r="G10">
        <v>202104</v>
      </c>
      <c r="H10" t="s">
        <v>91</v>
      </c>
      <c r="I10" t="s">
        <v>92</v>
      </c>
      <c r="J10" t="s">
        <v>139</v>
      </c>
      <c r="K10" t="s">
        <v>73</v>
      </c>
      <c r="L10" t="s">
        <v>83</v>
      </c>
      <c r="M10" t="s">
        <v>84</v>
      </c>
      <c r="N10" t="s">
        <v>193</v>
      </c>
      <c r="O10" t="s">
        <v>87</v>
      </c>
      <c r="P10" t="str">
        <f>"                              "</f>
        <v xml:space="preserve">   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18.87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G10">
        <v>0</v>
      </c>
      <c r="BH10">
        <v>4</v>
      </c>
      <c r="BI10">
        <v>32</v>
      </c>
      <c r="BJ10">
        <v>32.4</v>
      </c>
      <c r="BK10">
        <v>33</v>
      </c>
      <c r="BL10">
        <v>154.03</v>
      </c>
      <c r="BM10">
        <v>23.1</v>
      </c>
      <c r="BN10">
        <v>177.13</v>
      </c>
      <c r="BO10">
        <v>177.13</v>
      </c>
      <c r="BQ10" t="s">
        <v>140</v>
      </c>
      <c r="BS10" s="2">
        <v>44116</v>
      </c>
      <c r="BT10" s="3">
        <v>0.71805555555555556</v>
      </c>
      <c r="BU10" t="s">
        <v>141</v>
      </c>
      <c r="BV10" t="s">
        <v>77</v>
      </c>
      <c r="BY10">
        <v>40500</v>
      </c>
      <c r="CA10" t="s">
        <v>114</v>
      </c>
      <c r="CC10" t="s">
        <v>84</v>
      </c>
      <c r="CD10">
        <v>4000</v>
      </c>
      <c r="CE10" t="s">
        <v>76</v>
      </c>
      <c r="CF10" s="2">
        <v>44116</v>
      </c>
      <c r="CI10">
        <v>1</v>
      </c>
      <c r="CJ10">
        <v>4</v>
      </c>
      <c r="CK10" t="s">
        <v>101</v>
      </c>
      <c r="CL10" t="s">
        <v>77</v>
      </c>
    </row>
    <row r="11" spans="1:92" x14ac:dyDescent="0.25">
      <c r="A11" t="s">
        <v>132</v>
      </c>
      <c r="B11" t="s">
        <v>133</v>
      </c>
      <c r="C11" t="s">
        <v>72</v>
      </c>
      <c r="E11" t="str">
        <f>"009939949595"</f>
        <v>009939949595</v>
      </c>
      <c r="F11" s="2">
        <v>44111</v>
      </c>
      <c r="G11">
        <v>202104</v>
      </c>
      <c r="H11" t="s">
        <v>83</v>
      </c>
      <c r="I11" t="s">
        <v>84</v>
      </c>
      <c r="J11" t="s">
        <v>192</v>
      </c>
      <c r="K11" t="s">
        <v>73</v>
      </c>
      <c r="L11" t="s">
        <v>89</v>
      </c>
      <c r="M11" t="s">
        <v>78</v>
      </c>
      <c r="N11" t="s">
        <v>194</v>
      </c>
      <c r="O11" t="s">
        <v>87</v>
      </c>
      <c r="P11" t="str">
        <f>"SUGIE ABBUI                   "</f>
        <v xml:space="preserve">SUGIE ABBUI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9.86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G11">
        <v>0</v>
      </c>
      <c r="BH11">
        <v>1</v>
      </c>
      <c r="BI11">
        <v>1</v>
      </c>
      <c r="BJ11">
        <v>0.2</v>
      </c>
      <c r="BK11">
        <v>1</v>
      </c>
      <c r="BL11">
        <v>100.57</v>
      </c>
      <c r="BM11">
        <v>15.09</v>
      </c>
      <c r="BN11">
        <v>115.66</v>
      </c>
      <c r="BO11">
        <v>115.66</v>
      </c>
      <c r="BQ11" t="s">
        <v>158</v>
      </c>
      <c r="BR11" t="s">
        <v>159</v>
      </c>
      <c r="BS11" s="2">
        <v>44113</v>
      </c>
      <c r="BT11" s="3">
        <v>0.41666666666666669</v>
      </c>
      <c r="BU11" t="s">
        <v>160</v>
      </c>
      <c r="BV11" t="s">
        <v>75</v>
      </c>
      <c r="BY11">
        <v>1200</v>
      </c>
      <c r="CC11" t="s">
        <v>78</v>
      </c>
      <c r="CD11">
        <v>7800</v>
      </c>
      <c r="CE11" t="s">
        <v>76</v>
      </c>
      <c r="CF11" s="2">
        <v>44116</v>
      </c>
      <c r="CI11">
        <v>3</v>
      </c>
      <c r="CJ11">
        <v>2</v>
      </c>
      <c r="CK11" t="s">
        <v>88</v>
      </c>
      <c r="CL11" t="s">
        <v>77</v>
      </c>
    </row>
    <row r="12" spans="1:92" x14ac:dyDescent="0.25">
      <c r="A12" t="s">
        <v>132</v>
      </c>
      <c r="B12" t="s">
        <v>133</v>
      </c>
      <c r="C12" t="s">
        <v>72</v>
      </c>
      <c r="E12" t="str">
        <f>"009939949592"</f>
        <v>009939949592</v>
      </c>
      <c r="F12" s="2">
        <v>44109</v>
      </c>
      <c r="G12">
        <v>202104</v>
      </c>
      <c r="H12" t="s">
        <v>83</v>
      </c>
      <c r="I12" t="s">
        <v>84</v>
      </c>
      <c r="J12" t="s">
        <v>192</v>
      </c>
      <c r="K12" t="s">
        <v>73</v>
      </c>
      <c r="L12" t="s">
        <v>97</v>
      </c>
      <c r="M12" t="s">
        <v>98</v>
      </c>
      <c r="N12" t="s">
        <v>161</v>
      </c>
      <c r="O12" t="s">
        <v>87</v>
      </c>
      <c r="P12" t="str">
        <f>"                              "</f>
        <v xml:space="preserve">   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21.1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G12">
        <v>0</v>
      </c>
      <c r="BH12">
        <v>2</v>
      </c>
      <c r="BI12">
        <v>38.700000000000003</v>
      </c>
      <c r="BJ12">
        <v>48</v>
      </c>
      <c r="BK12">
        <v>48</v>
      </c>
      <c r="BL12">
        <v>171.65</v>
      </c>
      <c r="BM12">
        <v>25.75</v>
      </c>
      <c r="BN12">
        <v>197.4</v>
      </c>
      <c r="BO12">
        <v>197.4</v>
      </c>
      <c r="BR12" t="s">
        <v>143</v>
      </c>
      <c r="BS12" s="2">
        <v>44110</v>
      </c>
      <c r="BT12" s="3">
        <v>0.55833333333333335</v>
      </c>
      <c r="BU12" t="s">
        <v>162</v>
      </c>
      <c r="BV12" t="s">
        <v>75</v>
      </c>
      <c r="BY12">
        <v>240100</v>
      </c>
      <c r="CA12" t="s">
        <v>99</v>
      </c>
      <c r="CC12" t="s">
        <v>98</v>
      </c>
      <c r="CD12">
        <v>4240</v>
      </c>
      <c r="CE12" t="s">
        <v>76</v>
      </c>
      <c r="CF12" s="2">
        <v>44111</v>
      </c>
      <c r="CI12">
        <v>2</v>
      </c>
      <c r="CJ12">
        <v>1</v>
      </c>
      <c r="CK12" t="s">
        <v>107</v>
      </c>
      <c r="CL12" t="s">
        <v>77</v>
      </c>
    </row>
    <row r="13" spans="1:92" x14ac:dyDescent="0.25">
      <c r="A13" t="s">
        <v>132</v>
      </c>
      <c r="B13" t="s">
        <v>133</v>
      </c>
      <c r="C13" t="s">
        <v>72</v>
      </c>
      <c r="E13" t="str">
        <f>"009939949599"</f>
        <v>009939949599</v>
      </c>
      <c r="F13" s="2">
        <v>44112</v>
      </c>
      <c r="G13">
        <v>202104</v>
      </c>
      <c r="H13" t="s">
        <v>93</v>
      </c>
      <c r="I13" t="s">
        <v>94</v>
      </c>
      <c r="J13" t="s">
        <v>192</v>
      </c>
      <c r="K13" t="s">
        <v>73</v>
      </c>
      <c r="L13" t="s">
        <v>89</v>
      </c>
      <c r="M13" t="s">
        <v>78</v>
      </c>
      <c r="N13" t="s">
        <v>163</v>
      </c>
      <c r="O13" t="s">
        <v>87</v>
      </c>
      <c r="P13" t="str">
        <f>"                              "</f>
        <v xml:space="preserve">   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9.86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G13">
        <v>0</v>
      </c>
      <c r="BH13">
        <v>1</v>
      </c>
      <c r="BI13">
        <v>0.7</v>
      </c>
      <c r="BJ13">
        <v>0.2</v>
      </c>
      <c r="BK13">
        <v>1</v>
      </c>
      <c r="BL13">
        <v>100.57</v>
      </c>
      <c r="BM13">
        <v>15.09</v>
      </c>
      <c r="BN13">
        <v>115.66</v>
      </c>
      <c r="BO13">
        <v>115.66</v>
      </c>
      <c r="BQ13" t="s">
        <v>164</v>
      </c>
      <c r="BR13" t="s">
        <v>143</v>
      </c>
      <c r="BS13" s="2">
        <v>44116</v>
      </c>
      <c r="BT13" s="3">
        <v>0.50277777777777777</v>
      </c>
      <c r="BU13" t="s">
        <v>165</v>
      </c>
      <c r="BV13" t="s">
        <v>75</v>
      </c>
      <c r="BY13">
        <v>1200</v>
      </c>
      <c r="CA13" t="s">
        <v>115</v>
      </c>
      <c r="CC13" t="s">
        <v>78</v>
      </c>
      <c r="CD13">
        <v>7888</v>
      </c>
      <c r="CE13" t="s">
        <v>76</v>
      </c>
      <c r="CF13" s="2">
        <v>44117</v>
      </c>
      <c r="CI13">
        <v>3</v>
      </c>
      <c r="CJ13">
        <v>2</v>
      </c>
      <c r="CK13" t="s">
        <v>88</v>
      </c>
      <c r="CL13" t="s">
        <v>77</v>
      </c>
    </row>
    <row r="14" spans="1:92" x14ac:dyDescent="0.25">
      <c r="A14" t="s">
        <v>132</v>
      </c>
      <c r="B14" t="s">
        <v>133</v>
      </c>
      <c r="C14" t="s">
        <v>72</v>
      </c>
      <c r="E14" t="str">
        <f>"009940487745"</f>
        <v>009940487745</v>
      </c>
      <c r="F14" s="2">
        <v>44117</v>
      </c>
      <c r="G14">
        <v>202104</v>
      </c>
      <c r="H14" t="s">
        <v>93</v>
      </c>
      <c r="I14" t="s">
        <v>94</v>
      </c>
      <c r="J14" t="s">
        <v>192</v>
      </c>
      <c r="K14" t="s">
        <v>73</v>
      </c>
      <c r="L14" t="s">
        <v>91</v>
      </c>
      <c r="M14" t="s">
        <v>92</v>
      </c>
      <c r="N14" t="s">
        <v>166</v>
      </c>
      <c r="O14" t="s">
        <v>87</v>
      </c>
      <c r="P14" t="str">
        <f>"SHERWYN                       "</f>
        <v xml:space="preserve">SHERWYN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14.19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G14">
        <v>0</v>
      </c>
      <c r="BH14">
        <v>2</v>
      </c>
      <c r="BI14">
        <v>37.799999999999997</v>
      </c>
      <c r="BJ14">
        <v>40.5</v>
      </c>
      <c r="BK14">
        <v>41</v>
      </c>
      <c r="BL14">
        <v>142.55000000000001</v>
      </c>
      <c r="BM14">
        <v>21.38</v>
      </c>
      <c r="BN14">
        <v>163.93</v>
      </c>
      <c r="BO14">
        <v>163.93</v>
      </c>
      <c r="BQ14" t="s">
        <v>167</v>
      </c>
      <c r="BR14" t="s">
        <v>168</v>
      </c>
      <c r="BS14" s="2">
        <v>44118</v>
      </c>
      <c r="BT14" s="3">
        <v>0.45833333333333331</v>
      </c>
      <c r="BU14" t="s">
        <v>124</v>
      </c>
      <c r="BV14" t="s">
        <v>75</v>
      </c>
      <c r="BY14">
        <v>202500</v>
      </c>
      <c r="CA14" t="s">
        <v>127</v>
      </c>
      <c r="CC14" t="s">
        <v>92</v>
      </c>
      <c r="CD14">
        <v>5200</v>
      </c>
      <c r="CE14" t="s">
        <v>76</v>
      </c>
      <c r="CF14" s="2">
        <v>44118</v>
      </c>
      <c r="CI14">
        <v>2</v>
      </c>
      <c r="CJ14">
        <v>1</v>
      </c>
      <c r="CK14" t="s">
        <v>121</v>
      </c>
      <c r="CL14" t="s">
        <v>77</v>
      </c>
    </row>
    <row r="15" spans="1:92" x14ac:dyDescent="0.25">
      <c r="A15" t="s">
        <v>132</v>
      </c>
      <c r="B15" t="s">
        <v>133</v>
      </c>
      <c r="C15" t="s">
        <v>72</v>
      </c>
      <c r="E15" t="str">
        <f>"009939981549"</f>
        <v>009939981549</v>
      </c>
      <c r="F15" s="2">
        <v>44113</v>
      </c>
      <c r="G15">
        <v>202104</v>
      </c>
      <c r="H15" t="s">
        <v>91</v>
      </c>
      <c r="I15" t="s">
        <v>92</v>
      </c>
      <c r="J15" t="s">
        <v>139</v>
      </c>
      <c r="K15" t="s">
        <v>73</v>
      </c>
      <c r="L15" t="s">
        <v>83</v>
      </c>
      <c r="M15" t="s">
        <v>84</v>
      </c>
      <c r="N15" t="s">
        <v>193</v>
      </c>
      <c r="O15" t="s">
        <v>87</v>
      </c>
      <c r="P15" t="str">
        <f>"                              "</f>
        <v xml:space="preserve">   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30.81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G15">
        <v>0</v>
      </c>
      <c r="BH15">
        <v>4</v>
      </c>
      <c r="BI15">
        <v>24</v>
      </c>
      <c r="BJ15">
        <v>81</v>
      </c>
      <c r="BK15">
        <v>81</v>
      </c>
      <c r="BL15">
        <v>303.73</v>
      </c>
      <c r="BM15">
        <v>45.56</v>
      </c>
      <c r="BN15">
        <v>349.29</v>
      </c>
      <c r="BO15">
        <v>349.29</v>
      </c>
      <c r="BQ15" t="s">
        <v>169</v>
      </c>
      <c r="BS15" s="2">
        <v>44119</v>
      </c>
      <c r="BT15" s="3">
        <v>0.72499999999999998</v>
      </c>
      <c r="BU15" t="s">
        <v>170</v>
      </c>
      <c r="BV15" t="s">
        <v>77</v>
      </c>
      <c r="BW15" t="s">
        <v>85</v>
      </c>
      <c r="BX15" t="s">
        <v>118</v>
      </c>
      <c r="BY15">
        <v>101250</v>
      </c>
      <c r="CA15" t="s">
        <v>114</v>
      </c>
      <c r="CC15" t="s">
        <v>84</v>
      </c>
      <c r="CD15">
        <v>4000</v>
      </c>
      <c r="CE15" t="s">
        <v>171</v>
      </c>
      <c r="CF15" s="2">
        <v>44119</v>
      </c>
      <c r="CI15">
        <v>1</v>
      </c>
      <c r="CJ15">
        <v>4</v>
      </c>
      <c r="CK15" t="s">
        <v>101</v>
      </c>
      <c r="CL15" t="s">
        <v>77</v>
      </c>
    </row>
    <row r="16" spans="1:92" x14ac:dyDescent="0.25">
      <c r="A16" t="s">
        <v>132</v>
      </c>
      <c r="B16" t="s">
        <v>133</v>
      </c>
      <c r="C16" t="s">
        <v>72</v>
      </c>
      <c r="E16" t="str">
        <f>"009939981550"</f>
        <v>009939981550</v>
      </c>
      <c r="F16" s="2">
        <v>44117</v>
      </c>
      <c r="G16">
        <v>202104</v>
      </c>
      <c r="H16" t="s">
        <v>91</v>
      </c>
      <c r="I16" t="s">
        <v>92</v>
      </c>
      <c r="J16" t="s">
        <v>139</v>
      </c>
      <c r="K16" t="s">
        <v>73</v>
      </c>
      <c r="L16" t="s">
        <v>83</v>
      </c>
      <c r="M16" t="s">
        <v>84</v>
      </c>
      <c r="N16" t="s">
        <v>193</v>
      </c>
      <c r="O16" t="s">
        <v>87</v>
      </c>
      <c r="P16" t="str">
        <f>"                              "</f>
        <v xml:space="preserve">   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37.74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G16">
        <v>0</v>
      </c>
      <c r="BH16">
        <v>5</v>
      </c>
      <c r="BI16">
        <v>40</v>
      </c>
      <c r="BJ16">
        <v>101.3</v>
      </c>
      <c r="BK16">
        <v>102</v>
      </c>
      <c r="BL16">
        <v>370.93</v>
      </c>
      <c r="BM16">
        <v>55.64</v>
      </c>
      <c r="BN16">
        <v>426.57</v>
      </c>
      <c r="BO16">
        <v>426.57</v>
      </c>
      <c r="BQ16" t="s">
        <v>172</v>
      </c>
      <c r="BR16" t="s">
        <v>173</v>
      </c>
      <c r="BS16" s="2">
        <v>44123</v>
      </c>
      <c r="BT16" s="3">
        <v>0.4375</v>
      </c>
      <c r="BU16" t="s">
        <v>174</v>
      </c>
      <c r="BV16" t="s">
        <v>77</v>
      </c>
      <c r="BW16" t="s">
        <v>85</v>
      </c>
      <c r="BX16" t="s">
        <v>86</v>
      </c>
      <c r="BY16">
        <v>101250</v>
      </c>
      <c r="CC16" t="s">
        <v>84</v>
      </c>
      <c r="CD16">
        <v>4000</v>
      </c>
      <c r="CE16" t="s">
        <v>175</v>
      </c>
      <c r="CF16" s="2">
        <v>44123</v>
      </c>
      <c r="CI16">
        <v>1</v>
      </c>
      <c r="CJ16">
        <v>4</v>
      </c>
      <c r="CK16" t="s">
        <v>101</v>
      </c>
      <c r="CL16" t="s">
        <v>77</v>
      </c>
    </row>
    <row r="17" spans="1:90" x14ac:dyDescent="0.25">
      <c r="A17" t="s">
        <v>132</v>
      </c>
      <c r="B17" t="s">
        <v>133</v>
      </c>
      <c r="C17" t="s">
        <v>72</v>
      </c>
      <c r="E17" t="str">
        <f>"009939981551"</f>
        <v>009939981551</v>
      </c>
      <c r="F17" s="2">
        <v>44123</v>
      </c>
      <c r="G17">
        <v>202104</v>
      </c>
      <c r="H17" t="s">
        <v>91</v>
      </c>
      <c r="I17" t="s">
        <v>92</v>
      </c>
      <c r="J17" t="s">
        <v>139</v>
      </c>
      <c r="K17" t="s">
        <v>73</v>
      </c>
      <c r="L17" t="s">
        <v>83</v>
      </c>
      <c r="M17" t="s">
        <v>84</v>
      </c>
      <c r="N17" t="s">
        <v>193</v>
      </c>
      <c r="O17" t="s">
        <v>87</v>
      </c>
      <c r="P17" t="str">
        <f>"                              "</f>
        <v xml:space="preserve">   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50.94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G17">
        <v>0</v>
      </c>
      <c r="BH17">
        <v>7</v>
      </c>
      <c r="BI17">
        <v>56</v>
      </c>
      <c r="BJ17">
        <v>141.80000000000001</v>
      </c>
      <c r="BK17">
        <v>142</v>
      </c>
      <c r="BL17">
        <v>498.93</v>
      </c>
      <c r="BM17">
        <v>74.84</v>
      </c>
      <c r="BN17">
        <v>573.77</v>
      </c>
      <c r="BO17">
        <v>573.77</v>
      </c>
      <c r="BQ17" t="s">
        <v>169</v>
      </c>
      <c r="BR17" t="s">
        <v>176</v>
      </c>
      <c r="BS17" s="2">
        <v>44130</v>
      </c>
      <c r="BT17" s="3">
        <v>0.67013888888888884</v>
      </c>
      <c r="BU17" t="s">
        <v>141</v>
      </c>
      <c r="BV17" t="s">
        <v>77</v>
      </c>
      <c r="BW17" t="s">
        <v>85</v>
      </c>
      <c r="BX17" t="s">
        <v>86</v>
      </c>
      <c r="BY17">
        <v>101250</v>
      </c>
      <c r="CA17" t="s">
        <v>111</v>
      </c>
      <c r="CC17" t="s">
        <v>84</v>
      </c>
      <c r="CD17">
        <v>4000</v>
      </c>
      <c r="CE17" t="s">
        <v>177</v>
      </c>
      <c r="CF17" s="2">
        <v>44130</v>
      </c>
      <c r="CI17">
        <v>1</v>
      </c>
      <c r="CJ17">
        <v>5</v>
      </c>
      <c r="CK17" t="s">
        <v>101</v>
      </c>
      <c r="CL17" t="s">
        <v>77</v>
      </c>
    </row>
    <row r="18" spans="1:90" x14ac:dyDescent="0.25">
      <c r="A18" t="s">
        <v>132</v>
      </c>
      <c r="B18" t="s">
        <v>133</v>
      </c>
      <c r="C18" t="s">
        <v>72</v>
      </c>
      <c r="E18" t="str">
        <f>"009940487749"</f>
        <v>009940487749</v>
      </c>
      <c r="F18" s="2">
        <v>44124</v>
      </c>
      <c r="G18">
        <v>202104</v>
      </c>
      <c r="H18" t="s">
        <v>93</v>
      </c>
      <c r="I18" t="s">
        <v>94</v>
      </c>
      <c r="J18" t="s">
        <v>192</v>
      </c>
      <c r="K18" t="s">
        <v>73</v>
      </c>
      <c r="L18" t="s">
        <v>109</v>
      </c>
      <c r="M18" t="s">
        <v>110</v>
      </c>
      <c r="N18" t="s">
        <v>178</v>
      </c>
      <c r="O18" t="s">
        <v>87</v>
      </c>
      <c r="P18" t="str">
        <f>"SUGIE ABBUI                   "</f>
        <v xml:space="preserve">SUGIE ABBUI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23.78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G18">
        <v>0</v>
      </c>
      <c r="BH18">
        <v>3</v>
      </c>
      <c r="BI18">
        <v>35.9</v>
      </c>
      <c r="BJ18">
        <v>47.3</v>
      </c>
      <c r="BK18">
        <v>48</v>
      </c>
      <c r="BL18">
        <v>235.6</v>
      </c>
      <c r="BM18">
        <v>35.340000000000003</v>
      </c>
      <c r="BN18">
        <v>270.94</v>
      </c>
      <c r="BO18">
        <v>270.94</v>
      </c>
      <c r="BQ18" t="s">
        <v>126</v>
      </c>
      <c r="BR18" t="s">
        <v>168</v>
      </c>
      <c r="BS18" s="2">
        <v>44126</v>
      </c>
      <c r="BT18" s="3">
        <v>0.40625</v>
      </c>
      <c r="BU18" t="s">
        <v>179</v>
      </c>
      <c r="BV18" t="s">
        <v>75</v>
      </c>
      <c r="BY18">
        <v>135450</v>
      </c>
      <c r="CA18" t="s">
        <v>102</v>
      </c>
      <c r="CC18" t="s">
        <v>110</v>
      </c>
      <c r="CD18">
        <v>5100</v>
      </c>
      <c r="CE18" t="s">
        <v>76</v>
      </c>
      <c r="CF18" s="2">
        <v>44126</v>
      </c>
      <c r="CI18">
        <v>3</v>
      </c>
      <c r="CJ18">
        <v>2</v>
      </c>
      <c r="CK18" t="s">
        <v>88</v>
      </c>
      <c r="CL18" t="s">
        <v>77</v>
      </c>
    </row>
    <row r="19" spans="1:90" x14ac:dyDescent="0.25">
      <c r="A19" t="s">
        <v>132</v>
      </c>
      <c r="B19" t="s">
        <v>133</v>
      </c>
      <c r="C19" t="s">
        <v>72</v>
      </c>
      <c r="E19" t="str">
        <f>"009940487751"</f>
        <v>009940487751</v>
      </c>
      <c r="F19" s="2">
        <v>44125</v>
      </c>
      <c r="G19">
        <v>202104</v>
      </c>
      <c r="H19" t="s">
        <v>93</v>
      </c>
      <c r="I19" t="s">
        <v>94</v>
      </c>
      <c r="J19" t="s">
        <v>192</v>
      </c>
      <c r="K19" t="s">
        <v>73</v>
      </c>
      <c r="L19" t="s">
        <v>91</v>
      </c>
      <c r="M19" t="s">
        <v>92</v>
      </c>
      <c r="N19" t="s">
        <v>178</v>
      </c>
      <c r="O19" t="s">
        <v>87</v>
      </c>
      <c r="P19" t="str">
        <f>"SHERWIN                       "</f>
        <v xml:space="preserve">SHERWIN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19.89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G19">
        <v>0</v>
      </c>
      <c r="BH19">
        <v>3</v>
      </c>
      <c r="BI19">
        <v>54.2</v>
      </c>
      <c r="BJ19">
        <v>60.8</v>
      </c>
      <c r="BK19">
        <v>61</v>
      </c>
      <c r="BL19">
        <v>197.85</v>
      </c>
      <c r="BM19">
        <v>29.68</v>
      </c>
      <c r="BN19">
        <v>227.53</v>
      </c>
      <c r="BO19">
        <v>227.53</v>
      </c>
      <c r="BQ19" t="s">
        <v>126</v>
      </c>
      <c r="BR19" t="s">
        <v>143</v>
      </c>
      <c r="BS19" s="2">
        <v>44131</v>
      </c>
      <c r="BT19" s="3">
        <v>0.41666666666666669</v>
      </c>
      <c r="BU19" t="s">
        <v>180</v>
      </c>
      <c r="BV19" t="s">
        <v>77</v>
      </c>
      <c r="BW19" t="s">
        <v>81</v>
      </c>
      <c r="BX19" t="s">
        <v>112</v>
      </c>
      <c r="BY19">
        <v>101250</v>
      </c>
      <c r="CA19" t="s">
        <v>127</v>
      </c>
      <c r="CC19" t="s">
        <v>92</v>
      </c>
      <c r="CD19">
        <v>5213</v>
      </c>
      <c r="CE19" t="s">
        <v>76</v>
      </c>
      <c r="CF19" s="2">
        <v>44131</v>
      </c>
      <c r="CI19">
        <v>2</v>
      </c>
      <c r="CJ19">
        <v>4</v>
      </c>
      <c r="CK19" t="s">
        <v>121</v>
      </c>
      <c r="CL19" t="s">
        <v>77</v>
      </c>
    </row>
    <row r="20" spans="1:90" x14ac:dyDescent="0.25">
      <c r="A20" t="s">
        <v>132</v>
      </c>
      <c r="B20" t="s">
        <v>133</v>
      </c>
      <c r="C20" t="s">
        <v>72</v>
      </c>
      <c r="E20" t="str">
        <f>"009940487743"</f>
        <v>009940487743</v>
      </c>
      <c r="F20" s="2">
        <v>44126</v>
      </c>
      <c r="G20">
        <v>202104</v>
      </c>
      <c r="H20" t="s">
        <v>93</v>
      </c>
      <c r="I20" t="s">
        <v>94</v>
      </c>
      <c r="J20" t="s">
        <v>192</v>
      </c>
      <c r="K20" t="s">
        <v>73</v>
      </c>
      <c r="L20" t="s">
        <v>91</v>
      </c>
      <c r="M20" t="s">
        <v>92</v>
      </c>
      <c r="N20" t="s">
        <v>135</v>
      </c>
      <c r="O20" t="s">
        <v>87</v>
      </c>
      <c r="P20" t="str">
        <f>"SHERWIN                       "</f>
        <v xml:space="preserve">SHERWIN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19.89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G20">
        <v>0</v>
      </c>
      <c r="BH20">
        <v>3</v>
      </c>
      <c r="BI20">
        <v>50</v>
      </c>
      <c r="BJ20">
        <v>60.8</v>
      </c>
      <c r="BK20">
        <v>61</v>
      </c>
      <c r="BL20">
        <v>197.85</v>
      </c>
      <c r="BM20">
        <v>29.68</v>
      </c>
      <c r="BN20">
        <v>227.53</v>
      </c>
      <c r="BO20">
        <v>227.53</v>
      </c>
      <c r="BQ20" t="s">
        <v>136</v>
      </c>
      <c r="BR20" t="s">
        <v>143</v>
      </c>
      <c r="BS20" s="2">
        <v>44130</v>
      </c>
      <c r="BT20" s="3">
        <v>0.52986111111111112</v>
      </c>
      <c r="BU20" t="s">
        <v>105</v>
      </c>
      <c r="BV20" t="s">
        <v>75</v>
      </c>
      <c r="BY20">
        <v>101250</v>
      </c>
      <c r="CA20" t="s">
        <v>145</v>
      </c>
      <c r="CC20" t="s">
        <v>92</v>
      </c>
      <c r="CD20">
        <v>5241</v>
      </c>
      <c r="CE20" t="s">
        <v>76</v>
      </c>
      <c r="CF20" s="2">
        <v>44130</v>
      </c>
      <c r="CI20">
        <v>2</v>
      </c>
      <c r="CJ20">
        <v>2</v>
      </c>
      <c r="CK20" t="s">
        <v>121</v>
      </c>
      <c r="CL20" t="s">
        <v>77</v>
      </c>
    </row>
    <row r="21" spans="1:90" x14ac:dyDescent="0.25">
      <c r="A21" t="s">
        <v>132</v>
      </c>
      <c r="B21" t="s">
        <v>133</v>
      </c>
      <c r="C21" t="s">
        <v>72</v>
      </c>
      <c r="E21" t="str">
        <f>"009940487742"</f>
        <v>009940487742</v>
      </c>
      <c r="F21" s="2">
        <v>44130</v>
      </c>
      <c r="G21">
        <v>202104</v>
      </c>
      <c r="H21" t="s">
        <v>93</v>
      </c>
      <c r="I21" t="s">
        <v>94</v>
      </c>
      <c r="J21" t="s">
        <v>192</v>
      </c>
      <c r="K21" t="s">
        <v>73</v>
      </c>
      <c r="L21" t="s">
        <v>80</v>
      </c>
      <c r="M21" t="s">
        <v>80</v>
      </c>
      <c r="N21" t="s">
        <v>181</v>
      </c>
      <c r="O21" t="s">
        <v>87</v>
      </c>
      <c r="P21" t="str">
        <f>"                              "</f>
        <v xml:space="preserve">   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9.86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G21">
        <v>0</v>
      </c>
      <c r="BH21">
        <v>1</v>
      </c>
      <c r="BI21">
        <v>5</v>
      </c>
      <c r="BJ21">
        <v>5.4</v>
      </c>
      <c r="BK21">
        <v>6</v>
      </c>
      <c r="BL21">
        <v>100.57</v>
      </c>
      <c r="BM21">
        <v>15.09</v>
      </c>
      <c r="BN21">
        <v>115.66</v>
      </c>
      <c r="BO21">
        <v>115.66</v>
      </c>
      <c r="BQ21" t="s">
        <v>182</v>
      </c>
      <c r="BR21" t="s">
        <v>168</v>
      </c>
      <c r="BS21" s="2">
        <v>44132</v>
      </c>
      <c r="BT21" s="3">
        <v>0.48819444444444443</v>
      </c>
      <c r="BU21" t="s">
        <v>183</v>
      </c>
      <c r="BV21" t="s">
        <v>75</v>
      </c>
      <c r="BY21">
        <v>27000</v>
      </c>
      <c r="CA21" t="s">
        <v>82</v>
      </c>
      <c r="CC21" t="s">
        <v>80</v>
      </c>
      <c r="CD21">
        <v>7620</v>
      </c>
      <c r="CE21" t="s">
        <v>76</v>
      </c>
      <c r="CF21" s="2">
        <v>44133</v>
      </c>
      <c r="CI21">
        <v>3</v>
      </c>
      <c r="CJ21">
        <v>2</v>
      </c>
      <c r="CK21" t="s">
        <v>88</v>
      </c>
      <c r="CL21" t="s">
        <v>77</v>
      </c>
    </row>
    <row r="22" spans="1:90" x14ac:dyDescent="0.25">
      <c r="A22" t="s">
        <v>132</v>
      </c>
      <c r="B22" t="s">
        <v>133</v>
      </c>
      <c r="C22" t="s">
        <v>72</v>
      </c>
      <c r="E22" t="str">
        <f>"009940487608"</f>
        <v>009940487608</v>
      </c>
      <c r="F22" s="2">
        <v>44130</v>
      </c>
      <c r="G22">
        <v>202104</v>
      </c>
      <c r="H22" t="s">
        <v>93</v>
      </c>
      <c r="I22" t="s">
        <v>94</v>
      </c>
      <c r="J22" t="s">
        <v>192</v>
      </c>
      <c r="K22" t="s">
        <v>73</v>
      </c>
      <c r="L22" t="s">
        <v>89</v>
      </c>
      <c r="M22" t="s">
        <v>78</v>
      </c>
      <c r="N22" t="s">
        <v>163</v>
      </c>
      <c r="O22" t="s">
        <v>87</v>
      </c>
      <c r="P22" t="str">
        <f>"                              "</f>
        <v xml:space="preserve">   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9.86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G22">
        <v>0</v>
      </c>
      <c r="BH22">
        <v>1</v>
      </c>
      <c r="BI22">
        <v>5</v>
      </c>
      <c r="BJ22">
        <v>5.4</v>
      </c>
      <c r="BK22">
        <v>6</v>
      </c>
      <c r="BL22">
        <v>100.57</v>
      </c>
      <c r="BM22">
        <v>15.09</v>
      </c>
      <c r="BN22">
        <v>115.66</v>
      </c>
      <c r="BO22">
        <v>115.66</v>
      </c>
      <c r="BQ22" t="s">
        <v>184</v>
      </c>
      <c r="BR22" t="s">
        <v>168</v>
      </c>
      <c r="BS22" s="2">
        <v>44132</v>
      </c>
      <c r="BT22" s="3">
        <v>0.47222222222222227</v>
      </c>
      <c r="BU22" t="s">
        <v>185</v>
      </c>
      <c r="BV22" t="s">
        <v>75</v>
      </c>
      <c r="BY22">
        <v>27000</v>
      </c>
      <c r="CA22" t="s">
        <v>113</v>
      </c>
      <c r="CC22" t="s">
        <v>78</v>
      </c>
      <c r="CD22">
        <v>7888</v>
      </c>
      <c r="CE22" t="s">
        <v>76</v>
      </c>
      <c r="CF22" s="2">
        <v>44133</v>
      </c>
      <c r="CI22">
        <v>3</v>
      </c>
      <c r="CJ22">
        <v>2</v>
      </c>
      <c r="CK22" t="s">
        <v>88</v>
      </c>
      <c r="CL22" t="s">
        <v>77</v>
      </c>
    </row>
    <row r="23" spans="1:90" x14ac:dyDescent="0.25">
      <c r="A23" t="s">
        <v>132</v>
      </c>
      <c r="B23" t="s">
        <v>133</v>
      </c>
      <c r="C23" t="s">
        <v>72</v>
      </c>
      <c r="E23" t="str">
        <f>"009940487607"</f>
        <v>009940487607</v>
      </c>
      <c r="F23" s="2">
        <v>44130</v>
      </c>
      <c r="G23">
        <v>202104</v>
      </c>
      <c r="H23" t="s">
        <v>93</v>
      </c>
      <c r="I23" t="s">
        <v>94</v>
      </c>
      <c r="J23" t="s">
        <v>192</v>
      </c>
      <c r="K23" t="s">
        <v>73</v>
      </c>
      <c r="L23" t="s">
        <v>91</v>
      </c>
      <c r="M23" t="s">
        <v>92</v>
      </c>
      <c r="N23" t="s">
        <v>142</v>
      </c>
      <c r="O23" t="s">
        <v>87</v>
      </c>
      <c r="P23" t="str">
        <f>"                              "</f>
        <v xml:space="preserve">   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9.91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G23">
        <v>0</v>
      </c>
      <c r="BH23">
        <v>2</v>
      </c>
      <c r="BI23">
        <v>12</v>
      </c>
      <c r="BJ23">
        <v>25.7</v>
      </c>
      <c r="BK23">
        <v>26</v>
      </c>
      <c r="BL23">
        <v>101.07</v>
      </c>
      <c r="BM23">
        <v>15.16</v>
      </c>
      <c r="BN23">
        <v>116.23</v>
      </c>
      <c r="BO23">
        <v>116.23</v>
      </c>
      <c r="BQ23" t="s">
        <v>186</v>
      </c>
      <c r="BR23" t="s">
        <v>168</v>
      </c>
      <c r="BS23" s="2">
        <v>44132</v>
      </c>
      <c r="BT23" s="3">
        <v>0.43333333333333335</v>
      </c>
      <c r="BU23" t="s">
        <v>130</v>
      </c>
      <c r="BV23" t="s">
        <v>75</v>
      </c>
      <c r="BY23">
        <v>128250</v>
      </c>
      <c r="CA23" t="s">
        <v>145</v>
      </c>
      <c r="CC23" t="s">
        <v>92</v>
      </c>
      <c r="CD23">
        <v>5241</v>
      </c>
      <c r="CE23" t="s">
        <v>76</v>
      </c>
      <c r="CF23" s="2">
        <v>44132</v>
      </c>
      <c r="CI23">
        <v>2</v>
      </c>
      <c r="CJ23">
        <v>2</v>
      </c>
      <c r="CK23" t="s">
        <v>121</v>
      </c>
      <c r="CL23" t="s">
        <v>77</v>
      </c>
    </row>
    <row r="24" spans="1:90" x14ac:dyDescent="0.25">
      <c r="A24" t="s">
        <v>132</v>
      </c>
      <c r="B24" t="s">
        <v>133</v>
      </c>
      <c r="C24" t="s">
        <v>72</v>
      </c>
      <c r="E24" t="str">
        <f>"009939981552"</f>
        <v>009939981552</v>
      </c>
      <c r="F24" s="2">
        <v>44126</v>
      </c>
      <c r="G24">
        <v>202104</v>
      </c>
      <c r="H24" t="s">
        <v>91</v>
      </c>
      <c r="I24" t="s">
        <v>92</v>
      </c>
      <c r="J24" t="s">
        <v>139</v>
      </c>
      <c r="K24" t="s">
        <v>73</v>
      </c>
      <c r="L24" t="s">
        <v>83</v>
      </c>
      <c r="M24" t="s">
        <v>84</v>
      </c>
      <c r="N24" t="s">
        <v>193</v>
      </c>
      <c r="O24" t="s">
        <v>87</v>
      </c>
      <c r="P24" t="str">
        <f>"                              "</f>
        <v xml:space="preserve">   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33.78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G24">
        <v>0</v>
      </c>
      <c r="BH24">
        <v>4</v>
      </c>
      <c r="BI24">
        <v>24</v>
      </c>
      <c r="BJ24">
        <v>90</v>
      </c>
      <c r="BK24">
        <v>90</v>
      </c>
      <c r="BL24">
        <v>332.53</v>
      </c>
      <c r="BM24">
        <v>49.88</v>
      </c>
      <c r="BN24">
        <v>382.41</v>
      </c>
      <c r="BO24">
        <v>382.41</v>
      </c>
      <c r="BQ24" t="s">
        <v>140</v>
      </c>
      <c r="BS24" s="2">
        <v>44133</v>
      </c>
      <c r="BT24" s="3">
        <v>0.69236111111111109</v>
      </c>
      <c r="BU24" t="s">
        <v>128</v>
      </c>
      <c r="BV24" t="s">
        <v>77</v>
      </c>
      <c r="BW24" t="s">
        <v>85</v>
      </c>
      <c r="BX24" t="s">
        <v>86</v>
      </c>
      <c r="BY24">
        <v>112500</v>
      </c>
      <c r="CA24" t="s">
        <v>106</v>
      </c>
      <c r="CC24" t="s">
        <v>84</v>
      </c>
      <c r="CD24">
        <v>4000</v>
      </c>
      <c r="CE24" t="s">
        <v>76</v>
      </c>
      <c r="CF24" s="2">
        <v>44134</v>
      </c>
      <c r="CI24">
        <v>1</v>
      </c>
      <c r="CJ24">
        <v>5</v>
      </c>
      <c r="CK24" t="s">
        <v>101</v>
      </c>
      <c r="CL24" t="s">
        <v>77</v>
      </c>
    </row>
    <row r="25" spans="1:90" x14ac:dyDescent="0.25">
      <c r="A25" t="s">
        <v>132</v>
      </c>
      <c r="B25" t="s">
        <v>133</v>
      </c>
      <c r="C25" t="s">
        <v>72</v>
      </c>
      <c r="E25" t="str">
        <f>"009940487741"</f>
        <v>009940487741</v>
      </c>
      <c r="F25" s="2">
        <v>44131</v>
      </c>
      <c r="G25">
        <v>202104</v>
      </c>
      <c r="H25" t="s">
        <v>93</v>
      </c>
      <c r="I25" t="s">
        <v>94</v>
      </c>
      <c r="J25" t="s">
        <v>192</v>
      </c>
      <c r="K25" t="s">
        <v>73</v>
      </c>
      <c r="L25" t="s">
        <v>109</v>
      </c>
      <c r="M25" t="s">
        <v>110</v>
      </c>
      <c r="N25" t="s">
        <v>187</v>
      </c>
      <c r="O25" t="s">
        <v>87</v>
      </c>
      <c r="P25" t="str">
        <f>"SHERWIN                       "</f>
        <v xml:space="preserve">SHERWIN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26.74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G25">
        <v>0</v>
      </c>
      <c r="BH25">
        <v>3</v>
      </c>
      <c r="BI25">
        <v>55</v>
      </c>
      <c r="BJ25">
        <v>52.5</v>
      </c>
      <c r="BK25">
        <v>55</v>
      </c>
      <c r="BL25">
        <v>264.25</v>
      </c>
      <c r="BM25">
        <v>39.64</v>
      </c>
      <c r="BN25">
        <v>303.89</v>
      </c>
      <c r="BO25">
        <v>303.89</v>
      </c>
      <c r="BQ25" t="s">
        <v>188</v>
      </c>
      <c r="BR25" t="s">
        <v>143</v>
      </c>
      <c r="BS25" s="2">
        <v>44132</v>
      </c>
      <c r="BT25" s="3">
        <v>0.43333333333333335</v>
      </c>
      <c r="BU25" t="s">
        <v>189</v>
      </c>
      <c r="BV25" t="s">
        <v>75</v>
      </c>
      <c r="BY25">
        <v>161250</v>
      </c>
      <c r="CA25" t="s">
        <v>108</v>
      </c>
      <c r="CC25" t="s">
        <v>110</v>
      </c>
      <c r="CD25">
        <v>5100</v>
      </c>
      <c r="CE25" t="s">
        <v>76</v>
      </c>
      <c r="CF25" s="2">
        <v>44132</v>
      </c>
      <c r="CI25">
        <v>3</v>
      </c>
      <c r="CJ25">
        <v>1</v>
      </c>
      <c r="CK25" t="s">
        <v>88</v>
      </c>
      <c r="CL25" t="s">
        <v>77</v>
      </c>
    </row>
    <row r="26" spans="1:90" x14ac:dyDescent="0.25">
      <c r="A26" t="s">
        <v>132</v>
      </c>
      <c r="B26" t="s">
        <v>133</v>
      </c>
      <c r="C26" t="s">
        <v>72</v>
      </c>
      <c r="E26" t="str">
        <f>"009940487610"</f>
        <v>009940487610</v>
      </c>
      <c r="F26" s="2">
        <v>44132</v>
      </c>
      <c r="G26">
        <v>202104</v>
      </c>
      <c r="H26" t="s">
        <v>93</v>
      </c>
      <c r="I26" t="s">
        <v>94</v>
      </c>
      <c r="J26" t="s">
        <v>192</v>
      </c>
      <c r="K26" t="s">
        <v>73</v>
      </c>
      <c r="L26" t="s">
        <v>103</v>
      </c>
      <c r="M26" t="s">
        <v>104</v>
      </c>
      <c r="N26" t="s">
        <v>190</v>
      </c>
      <c r="O26" t="s">
        <v>87</v>
      </c>
      <c r="P26" t="str">
        <f>"                              "</f>
        <v xml:space="preserve">   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21.6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G26">
        <v>0</v>
      </c>
      <c r="BH26">
        <v>3</v>
      </c>
      <c r="BI26">
        <v>55.1</v>
      </c>
      <c r="BJ26">
        <v>66.400000000000006</v>
      </c>
      <c r="BK26">
        <v>67</v>
      </c>
      <c r="BL26">
        <v>214.44</v>
      </c>
      <c r="BM26">
        <v>32.17</v>
      </c>
      <c r="BN26">
        <v>246.61</v>
      </c>
      <c r="BO26">
        <v>246.61</v>
      </c>
      <c r="BQ26" t="s">
        <v>191</v>
      </c>
      <c r="BR26" t="s">
        <v>168</v>
      </c>
      <c r="BS26" s="2">
        <v>44134</v>
      </c>
      <c r="BT26" s="3">
        <v>0.43333333333333335</v>
      </c>
      <c r="BU26" t="s">
        <v>131</v>
      </c>
      <c r="BV26" t="s">
        <v>75</v>
      </c>
      <c r="BY26">
        <v>331774.84999999998</v>
      </c>
      <c r="CA26" t="s">
        <v>122</v>
      </c>
      <c r="CC26" t="s">
        <v>104</v>
      </c>
      <c r="CD26">
        <v>46</v>
      </c>
      <c r="CE26" t="s">
        <v>76</v>
      </c>
      <c r="CF26" s="2">
        <v>44134</v>
      </c>
      <c r="CI26">
        <v>0</v>
      </c>
      <c r="CJ26">
        <v>0</v>
      </c>
      <c r="CK26" t="s">
        <v>121</v>
      </c>
      <c r="CL26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J17990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2020-11-02T07:51:03Z</dcterms:created>
  <dcterms:modified xsi:type="dcterms:W3CDTF">2020-11-02T07:59:35Z</dcterms:modified>
</cp:coreProperties>
</file>