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0" yWindow="1200" windowWidth="19155" windowHeight="6870"/>
  </bookViews>
  <sheets>
    <sheet name="J17991" sheetId="1" r:id="rId1"/>
  </sheets>
  <calcPr calcId="145621"/>
</workbook>
</file>

<file path=xl/calcChain.xml><?xml version="1.0" encoding="utf-8"?>
<calcChain xmlns="http://schemas.openxmlformats.org/spreadsheetml/2006/main">
  <c r="P84" i="1" l="1"/>
  <c r="E84" i="1"/>
  <c r="P83" i="1"/>
  <c r="E83" i="1"/>
  <c r="P82" i="1"/>
  <c r="E82" i="1"/>
  <c r="P81" i="1"/>
  <c r="E81" i="1"/>
  <c r="P80" i="1"/>
  <c r="E80" i="1"/>
  <c r="P79" i="1"/>
  <c r="E79" i="1"/>
  <c r="P78" i="1"/>
  <c r="E78" i="1"/>
  <c r="P77" i="1"/>
  <c r="E77" i="1"/>
  <c r="P76" i="1"/>
  <c r="E76" i="1"/>
  <c r="P75" i="1"/>
  <c r="E75" i="1"/>
  <c r="P74" i="1"/>
  <c r="E74" i="1"/>
  <c r="P73" i="1"/>
  <c r="E73" i="1"/>
  <c r="P72" i="1"/>
  <c r="E72" i="1"/>
  <c r="P71" i="1"/>
  <c r="E71" i="1"/>
  <c r="P70" i="1"/>
  <c r="E70" i="1"/>
  <c r="P69" i="1"/>
  <c r="E69" i="1"/>
  <c r="P68" i="1"/>
  <c r="E68" i="1"/>
  <c r="P67" i="1"/>
  <c r="E67" i="1"/>
  <c r="P66" i="1"/>
  <c r="E66" i="1"/>
  <c r="P65" i="1"/>
  <c r="E65" i="1"/>
  <c r="P64" i="1"/>
  <c r="E64" i="1"/>
  <c r="P63" i="1"/>
  <c r="E63" i="1"/>
  <c r="P62" i="1"/>
  <c r="E62" i="1"/>
  <c r="P61" i="1"/>
  <c r="E61" i="1"/>
  <c r="P60" i="1"/>
  <c r="E60" i="1"/>
  <c r="P59" i="1"/>
  <c r="E59" i="1"/>
  <c r="P58" i="1"/>
  <c r="E58" i="1"/>
  <c r="P57" i="1"/>
  <c r="E57" i="1"/>
  <c r="P56" i="1"/>
  <c r="E56" i="1"/>
  <c r="P55" i="1"/>
  <c r="E55" i="1"/>
  <c r="P54" i="1"/>
  <c r="E54" i="1"/>
  <c r="P53" i="1"/>
  <c r="E53" i="1"/>
  <c r="P52" i="1"/>
  <c r="E52" i="1"/>
  <c r="P51" i="1"/>
  <c r="E51" i="1"/>
  <c r="P50" i="1"/>
  <c r="E50" i="1"/>
  <c r="P49" i="1"/>
  <c r="E49" i="1"/>
  <c r="P48" i="1"/>
  <c r="E48" i="1"/>
  <c r="P47" i="1"/>
  <c r="E47" i="1"/>
  <c r="P46" i="1"/>
  <c r="E46" i="1"/>
  <c r="P45" i="1"/>
  <c r="E45" i="1"/>
  <c r="P44" i="1"/>
  <c r="E44" i="1"/>
  <c r="P43" i="1"/>
  <c r="E43" i="1"/>
  <c r="P42" i="1"/>
  <c r="E42" i="1"/>
  <c r="P41" i="1"/>
  <c r="E41" i="1"/>
  <c r="P40" i="1"/>
  <c r="E40" i="1"/>
  <c r="P39" i="1"/>
  <c r="E39" i="1"/>
  <c r="P38" i="1"/>
  <c r="E38" i="1"/>
  <c r="P37" i="1"/>
  <c r="E37" i="1"/>
  <c r="P36" i="1"/>
  <c r="E36" i="1"/>
  <c r="P35" i="1"/>
  <c r="E35" i="1"/>
  <c r="P34" i="1"/>
  <c r="E34" i="1"/>
  <c r="P33" i="1"/>
  <c r="E33" i="1"/>
  <c r="P32" i="1"/>
  <c r="E32" i="1"/>
  <c r="P31" i="1"/>
  <c r="E31" i="1"/>
  <c r="P30" i="1"/>
  <c r="E30" i="1"/>
  <c r="P29" i="1"/>
  <c r="E29" i="1"/>
  <c r="P28" i="1"/>
  <c r="E28" i="1"/>
  <c r="P27" i="1"/>
  <c r="E27" i="1"/>
  <c r="P26" i="1"/>
  <c r="E26" i="1"/>
  <c r="P25" i="1"/>
  <c r="E25" i="1"/>
  <c r="P24" i="1"/>
  <c r="E24" i="1"/>
  <c r="P23" i="1"/>
  <c r="E23" i="1"/>
  <c r="P22" i="1"/>
  <c r="E22" i="1"/>
  <c r="P21" i="1"/>
  <c r="E21" i="1"/>
  <c r="P20" i="1"/>
  <c r="E20" i="1"/>
  <c r="P19" i="1"/>
  <c r="E19" i="1"/>
  <c r="P18" i="1"/>
  <c r="E18" i="1"/>
  <c r="P17" i="1"/>
  <c r="E17" i="1"/>
  <c r="P16" i="1"/>
  <c r="E16" i="1"/>
  <c r="P15" i="1"/>
  <c r="E15" i="1"/>
  <c r="P14" i="1"/>
  <c r="E14" i="1"/>
  <c r="P13" i="1"/>
  <c r="E13" i="1"/>
  <c r="P12" i="1"/>
  <c r="E12" i="1"/>
  <c r="P11" i="1"/>
  <c r="E11" i="1"/>
  <c r="P10" i="1"/>
  <c r="E10" i="1"/>
  <c r="P9" i="1"/>
  <c r="E9" i="1"/>
  <c r="P8" i="1"/>
  <c r="E8" i="1"/>
  <c r="P7" i="1"/>
  <c r="E7" i="1"/>
  <c r="P6" i="1"/>
  <c r="E6" i="1"/>
  <c r="P5" i="1"/>
  <c r="E5" i="1"/>
  <c r="P4" i="1"/>
  <c r="E4" i="1"/>
  <c r="P3" i="1"/>
  <c r="E3" i="1"/>
  <c r="P2" i="1"/>
  <c r="E2" i="1"/>
</calcChain>
</file>

<file path=xl/sharedStrings.xml><?xml version="1.0" encoding="utf-8"?>
<sst xmlns="http://schemas.openxmlformats.org/spreadsheetml/2006/main" count="1760" uniqueCount="375">
  <si>
    <t>Acc No</t>
  </si>
  <si>
    <t>Client</t>
  </si>
  <si>
    <t>Type</t>
  </si>
  <si>
    <t>Invoice no</t>
  </si>
  <si>
    <t>Wb No</t>
  </si>
  <si>
    <t>Date</t>
  </si>
  <si>
    <t>Period</t>
  </si>
  <si>
    <t>Start</t>
  </si>
  <si>
    <t>Start Town</t>
  </si>
  <si>
    <t>Sender</t>
  </si>
  <si>
    <t>Carrier</t>
  </si>
  <si>
    <t>Dest</t>
  </si>
  <si>
    <t>Destination Town</t>
  </si>
  <si>
    <t>Receiver</t>
  </si>
  <si>
    <t>Srv</t>
  </si>
  <si>
    <t>Client Ref</t>
  </si>
  <si>
    <t>AFT</t>
  </si>
  <si>
    <t>Disc</t>
  </si>
  <si>
    <t>AMB</t>
  </si>
  <si>
    <t>BDR</t>
  </si>
  <si>
    <t>BPS</t>
  </si>
  <si>
    <t>CSH</t>
  </si>
  <si>
    <t>CTL</t>
  </si>
  <si>
    <t>DS1</t>
  </si>
  <si>
    <t>DSD</t>
  </si>
  <si>
    <t>EAR</t>
  </si>
  <si>
    <t>EMB</t>
  </si>
  <si>
    <t>FUE</t>
  </si>
  <si>
    <t>FUX</t>
  </si>
  <si>
    <t>HAZ</t>
  </si>
  <si>
    <t>HND</t>
  </si>
  <si>
    <t>IFL</t>
  </si>
  <si>
    <t>INH</t>
  </si>
  <si>
    <t>INS</t>
  </si>
  <si>
    <t>LTE</t>
  </si>
  <si>
    <t>NDC</t>
  </si>
  <si>
    <t>OUT</t>
  </si>
  <si>
    <t>RTL</t>
  </si>
  <si>
    <t>Other Charges</t>
  </si>
  <si>
    <t>Prcls</t>
  </si>
  <si>
    <t>Tot KG</t>
  </si>
  <si>
    <t>Tot Vol</t>
  </si>
  <si>
    <t>Mass</t>
  </si>
  <si>
    <t>Amount</t>
  </si>
  <si>
    <t>Vat</t>
  </si>
  <si>
    <t>Total</t>
  </si>
  <si>
    <t>Outstand</t>
  </si>
  <si>
    <t>Special Instructions</t>
  </si>
  <si>
    <t>Consignee Contact</t>
  </si>
  <si>
    <t>Sender Contact</t>
  </si>
  <si>
    <t>POD Date</t>
  </si>
  <si>
    <t>POD Time</t>
  </si>
  <si>
    <t>POD Name</t>
  </si>
  <si>
    <t>STD POD</t>
  </si>
  <si>
    <t>Reason</t>
  </si>
  <si>
    <t>Reason Captured</t>
  </si>
  <si>
    <t>Total Vol Mass</t>
  </si>
  <si>
    <t>Options</t>
  </si>
  <si>
    <t>POD Comments</t>
  </si>
  <si>
    <t>X-Option</t>
  </si>
  <si>
    <t>Dest Town</t>
  </si>
  <si>
    <t>Dest Postal Code</t>
  </si>
  <si>
    <t>Description of Contents</t>
  </si>
  <si>
    <t>POD Scan Date</t>
  </si>
  <si>
    <t>Status</t>
  </si>
  <si>
    <t>MF Comments</t>
  </si>
  <si>
    <t>Actual Days</t>
  </si>
  <si>
    <t>Agreed Days</t>
  </si>
  <si>
    <t>Rate</t>
  </si>
  <si>
    <t>Early Delivery</t>
  </si>
  <si>
    <t>Early Delivery Time</t>
  </si>
  <si>
    <t>MA Info</t>
  </si>
  <si>
    <t>WAY</t>
  </si>
  <si>
    <t>JOHAN</t>
  </si>
  <si>
    <t>JOHANNESBURG</t>
  </si>
  <si>
    <t xml:space="preserve">                                   </t>
  </si>
  <si>
    <t>ON2</t>
  </si>
  <si>
    <t>yes</t>
  </si>
  <si>
    <t>PARCEL</t>
  </si>
  <si>
    <t>no</t>
  </si>
  <si>
    <t>DURBA</t>
  </si>
  <si>
    <t>DURBAN</t>
  </si>
  <si>
    <t>ON1</t>
  </si>
  <si>
    <t>FUE / DOC</t>
  </si>
  <si>
    <t>FUE / doc</t>
  </si>
  <si>
    <t>RD</t>
  </si>
  <si>
    <t>NA</t>
  </si>
  <si>
    <t>RDL</t>
  </si>
  <si>
    <t>PRETO</t>
  </si>
  <si>
    <t>PRETORIA</t>
  </si>
  <si>
    <t>capet</t>
  </si>
  <si>
    <t>CAPE TOWN</t>
  </si>
  <si>
    <t>POD received from cell 0625964993 M</t>
  </si>
  <si>
    <t>RD2</t>
  </si>
  <si>
    <t>PORT3</t>
  </si>
  <si>
    <t>PORT ELIZABETH</t>
  </si>
  <si>
    <t>Late Linehaul Delayed Beyond Skynet Control</t>
  </si>
  <si>
    <t>les</t>
  </si>
  <si>
    <t>PIET2</t>
  </si>
  <si>
    <t>PIETERSBURG</t>
  </si>
  <si>
    <t>RDD</t>
  </si>
  <si>
    <t>CAPET</t>
  </si>
  <si>
    <t>?</t>
  </si>
  <si>
    <t>UMHLA</t>
  </si>
  <si>
    <t>UMHLANGA ROCKS</t>
  </si>
  <si>
    <t>NGF</t>
  </si>
  <si>
    <t>POD received from cell 0738058187 M</t>
  </si>
  <si>
    <t>N A</t>
  </si>
  <si>
    <t>VERWO</t>
  </si>
  <si>
    <t>CENTURION</t>
  </si>
  <si>
    <t>Driver late</t>
  </si>
  <si>
    <t>jam</t>
  </si>
  <si>
    <t>POD received from cell 0760754539 M</t>
  </si>
  <si>
    <t>MIDRA</t>
  </si>
  <si>
    <t>MIDRAND</t>
  </si>
  <si>
    <t>CHANTEL</t>
  </si>
  <si>
    <t>RDX</t>
  </si>
  <si>
    <t>POD received from cell 0641377685 M</t>
  </si>
  <si>
    <t>POD received from cell 0729564722 M</t>
  </si>
  <si>
    <t>KEMPT</t>
  </si>
  <si>
    <t>KEMPTON PARK</t>
  </si>
  <si>
    <t>POD received from cell 0681920801 M</t>
  </si>
  <si>
    <t>PIET1</t>
  </si>
  <si>
    <t>PIETERMARITZBURG</t>
  </si>
  <si>
    <t>Outlying delivery location</t>
  </si>
  <si>
    <t>POD received from cell 0799731759 M</t>
  </si>
  <si>
    <t>rd1</t>
  </si>
  <si>
    <t>Appointment required</t>
  </si>
  <si>
    <t>LOUISA</t>
  </si>
  <si>
    <t>DOC</t>
  </si>
  <si>
    <t>doc</t>
  </si>
  <si>
    <t xml:space="preserve">POD received from cell 0760754539 M     </t>
  </si>
  <si>
    <t>POD received from cell 0748410312 M</t>
  </si>
  <si>
    <t>Michael</t>
  </si>
  <si>
    <t>Amanda</t>
  </si>
  <si>
    <t>RD3</t>
  </si>
  <si>
    <t>Consignee not available)</t>
  </si>
  <si>
    <t>POD received from cell 0634077877 M</t>
  </si>
  <si>
    <t>POD received from cell 0670609670 M</t>
  </si>
  <si>
    <t>CANDICE</t>
  </si>
  <si>
    <t>rd3</t>
  </si>
  <si>
    <t>BLOE1</t>
  </si>
  <si>
    <t>BLOEMFONTEIN</t>
  </si>
  <si>
    <t>SARAH</t>
  </si>
  <si>
    <t>CONRAD</t>
  </si>
  <si>
    <t>POD received from cell 0822621815 M</t>
  </si>
  <si>
    <t>POD received from cell 0683536748 M</t>
  </si>
  <si>
    <t>POD received from cell 0847649236 M</t>
  </si>
  <si>
    <t>PAARL</t>
  </si>
  <si>
    <t>POD received from cell 0792153175 M</t>
  </si>
  <si>
    <t>POD received from cell 0833616148 M</t>
  </si>
  <si>
    <t>EAST</t>
  </si>
  <si>
    <t>EAST LONDON</t>
  </si>
  <si>
    <t>KAREN</t>
  </si>
  <si>
    <t>naw</t>
  </si>
  <si>
    <t>ILLEG</t>
  </si>
  <si>
    <t>UAT</t>
  </si>
  <si>
    <t>tlou</t>
  </si>
  <si>
    <t>AVW</t>
  </si>
  <si>
    <t>THE</t>
  </si>
  <si>
    <t>Belinda</t>
  </si>
  <si>
    <t>NEWCA</t>
  </si>
  <si>
    <t>NEWCASTLE</t>
  </si>
  <si>
    <t>let</t>
  </si>
  <si>
    <t>POD received from cell 0843582707 M</t>
  </si>
  <si>
    <t>mary</t>
  </si>
  <si>
    <t>GEORGE</t>
  </si>
  <si>
    <t>PETER</t>
  </si>
  <si>
    <t>BOX</t>
  </si>
  <si>
    <t>GEORG</t>
  </si>
  <si>
    <t>..</t>
  </si>
  <si>
    <t>JERRY</t>
  </si>
  <si>
    <t xml:space="preserve">musa                          </t>
  </si>
  <si>
    <t>seb</t>
  </si>
  <si>
    <t>POD received from cell 0789676329 M</t>
  </si>
  <si>
    <t>signed</t>
  </si>
  <si>
    <t xml:space="preserve">PRIONTEX                           </t>
  </si>
  <si>
    <t>J17991</t>
  </si>
  <si>
    <t xml:space="preserve">MOVE ANALYTICS CC - ADMIN          </t>
  </si>
  <si>
    <t xml:space="preserve">AVI FIELD MARKETING                </t>
  </si>
  <si>
    <t xml:space="preserve">SMARTSCREEN                        </t>
  </si>
  <si>
    <t>FRONT DESK</t>
  </si>
  <si>
    <t>AYESHA A</t>
  </si>
  <si>
    <t>mapula</t>
  </si>
  <si>
    <t xml:space="preserve">SMARTSCREEN JEAN PARK CHAMBERS     </t>
  </si>
  <si>
    <t>FORNT DESK</t>
  </si>
  <si>
    <t>AYESHA</t>
  </si>
  <si>
    <t>Brenda</t>
  </si>
  <si>
    <t xml:space="preserve">EUROLAB ASU                        </t>
  </si>
  <si>
    <t xml:space="preserve">PRIONTEX PE                        </t>
  </si>
  <si>
    <t>NICO</t>
  </si>
  <si>
    <t>MBUSO</t>
  </si>
  <si>
    <t>Jacques</t>
  </si>
  <si>
    <t>POD received from cell 0644881838 M</t>
  </si>
  <si>
    <t xml:space="preserve">AVI FINANCE                        </t>
  </si>
  <si>
    <t>STANF</t>
  </si>
  <si>
    <t>STANDFORD</t>
  </si>
  <si>
    <t xml:space="preserve">I J LIMITED                        </t>
  </si>
  <si>
    <t>TEGAN CHRISTIE</t>
  </si>
  <si>
    <t>RULIEN KASSELMAN</t>
  </si>
  <si>
    <t>MLIMISI</t>
  </si>
  <si>
    <t>POD received from cell 0833014253 M</t>
  </si>
  <si>
    <t xml:space="preserve">AVI FIELD MATKETING INLAND WES     </t>
  </si>
  <si>
    <t xml:space="preserve">MARION REED DESIGN                 </t>
  </si>
  <si>
    <t>BELINDA NORTMAN</t>
  </si>
  <si>
    <t>A SONGWANGWA</t>
  </si>
  <si>
    <t xml:space="preserve">PIONTEX                            </t>
  </si>
  <si>
    <t>CARLA</t>
  </si>
  <si>
    <t>MARCELLE GORDON</t>
  </si>
  <si>
    <t>ntobeko</t>
  </si>
  <si>
    <t xml:space="preserve">PROINTEX CPT                       </t>
  </si>
  <si>
    <t>TLOU</t>
  </si>
  <si>
    <t>jonathan</t>
  </si>
  <si>
    <t xml:space="preserve">ARI FIELD MARKTEING                </t>
  </si>
  <si>
    <t>EDYTA SOBCZYK</t>
  </si>
  <si>
    <t>ALTAAF E</t>
  </si>
  <si>
    <t xml:space="preserve">AVI NATIONAL BRANDS LTD            </t>
  </si>
  <si>
    <t xml:space="preserve">TEGAN CHRISTIE                     </t>
  </si>
  <si>
    <t>RULIEN</t>
  </si>
  <si>
    <t xml:space="preserve">NKOSI                         </t>
  </si>
  <si>
    <t xml:space="preserve">POD received from cell 0833014253 M     </t>
  </si>
  <si>
    <t xml:space="preserve">ELDIARIO TRADERS PRIONTEX          </t>
  </si>
  <si>
    <t>NICO STRYDOM</t>
  </si>
  <si>
    <t>j17991</t>
  </si>
  <si>
    <t xml:space="preserve">SWEE FARM                          </t>
  </si>
  <si>
    <t xml:space="preserve">MARION   SUE                       </t>
  </si>
  <si>
    <t>MOSES</t>
  </si>
  <si>
    <t>DYLAN</t>
  </si>
  <si>
    <t>CHANTEL M</t>
  </si>
  <si>
    <t xml:space="preserve">EUROLAB ABU                        </t>
  </si>
  <si>
    <t>JO-MARI JACOBS</t>
  </si>
  <si>
    <t>Johan</t>
  </si>
  <si>
    <t xml:space="preserve">AVI                                </t>
  </si>
  <si>
    <t>WARREN PATTS</t>
  </si>
  <si>
    <t>MARY GROOTBOOM</t>
  </si>
  <si>
    <t>JORDAN</t>
  </si>
  <si>
    <t xml:space="preserve">SMART SCREEN JEAN CHAMBERS PAR     </t>
  </si>
  <si>
    <t>FRONT DESJ</t>
  </si>
  <si>
    <t>MARY</t>
  </si>
  <si>
    <t>LEON</t>
  </si>
  <si>
    <t xml:space="preserve">SMITH POWER EQUIPMENT              </t>
  </si>
  <si>
    <t xml:space="preserve">CLUB CAR WORKSHOP                  </t>
  </si>
  <si>
    <t>ANDRE VAN TONDER</t>
  </si>
  <si>
    <t>VUSI</t>
  </si>
  <si>
    <t>Quinton Wilmans</t>
  </si>
  <si>
    <t>VAN TONDER</t>
  </si>
  <si>
    <t>ANDRE ANNE-MARIE</t>
  </si>
  <si>
    <t>Andre</t>
  </si>
  <si>
    <t>CERES</t>
  </si>
  <si>
    <t xml:space="preserve">FABRICIUS MEGANIESE DIENSTE        </t>
  </si>
  <si>
    <t>LIZA</t>
  </si>
  <si>
    <t>liza</t>
  </si>
  <si>
    <t>POD received from cell 0639514370 M</t>
  </si>
  <si>
    <t>Andre van Tonder</t>
  </si>
  <si>
    <t xml:space="preserve">PRIONTEX MICRONCLEAN               </t>
  </si>
  <si>
    <t>bethuel</t>
  </si>
  <si>
    <t xml:space="preserve">FABRICIUS MEGANIESE DIESTE         </t>
  </si>
  <si>
    <t>KEVIN</t>
  </si>
  <si>
    <t xml:space="preserve">CANCERCARE CAPE GATE               </t>
  </si>
  <si>
    <t>SHARON ERASMUS</t>
  </si>
  <si>
    <t>marian</t>
  </si>
  <si>
    <t>WHITE</t>
  </si>
  <si>
    <t>WHITE RIVER</t>
  </si>
  <si>
    <t xml:space="preserve">AVI FIELDMARKETING                 </t>
  </si>
  <si>
    <t>ZIYAAD</t>
  </si>
  <si>
    <t>MZWANDILE</t>
  </si>
  <si>
    <t>ziyaad</t>
  </si>
  <si>
    <t>POD received from cell 0810248653 M</t>
  </si>
  <si>
    <t xml:space="preserve">FABRICIUS MEGANISE DIENSTE         </t>
  </si>
  <si>
    <t>Liza</t>
  </si>
  <si>
    <t xml:space="preserve">PRIONTEX SA                        </t>
  </si>
  <si>
    <t xml:space="preserve">PRIOTEX SA                         </t>
  </si>
  <si>
    <t>SHAMIL</t>
  </si>
  <si>
    <t>Sinalo</t>
  </si>
  <si>
    <t xml:space="preserve">LIMPOPO MEDICLINIC PHY             </t>
  </si>
  <si>
    <t>CAREL ROSSUOW</t>
  </si>
  <si>
    <t>POD received from cell 0735980209 M</t>
  </si>
  <si>
    <t>JO-MARI JACOB</t>
  </si>
  <si>
    <t>Mbuso</t>
  </si>
  <si>
    <t>Ruiner</t>
  </si>
  <si>
    <t xml:space="preserve">PRIONTEX DURBAN                    </t>
  </si>
  <si>
    <t>SHERWIN DHUNPERSHAD</t>
  </si>
  <si>
    <t>pummy</t>
  </si>
  <si>
    <t>POD received from cell 0744435413 M</t>
  </si>
  <si>
    <t xml:space="preserve">FABPUCIUS MEGANIESE DIENSTE        </t>
  </si>
  <si>
    <t>ANDRE</t>
  </si>
  <si>
    <t>Johann van Tonder</t>
  </si>
  <si>
    <t>SHAWN</t>
  </si>
  <si>
    <t>Nick</t>
  </si>
  <si>
    <t>POD received from cell 0818301760 M</t>
  </si>
  <si>
    <t xml:space="preserve">AVI FM                             </t>
  </si>
  <si>
    <t>NIVASHNIE GOVENDER</t>
  </si>
  <si>
    <t>silayi</t>
  </si>
  <si>
    <t xml:space="preserve">avi fieldmaketing                  </t>
  </si>
  <si>
    <t xml:space="preserve">avi fieldmarketing                 </t>
  </si>
  <si>
    <t>tanya</t>
  </si>
  <si>
    <t>marry</t>
  </si>
  <si>
    <t>CINDY</t>
  </si>
  <si>
    <t>neil</t>
  </si>
  <si>
    <t>THANDAZANI MFEKA</t>
  </si>
  <si>
    <t>TSIDI</t>
  </si>
  <si>
    <t xml:space="preserve">DISA MED                           </t>
  </si>
  <si>
    <t>TRISHA</t>
  </si>
  <si>
    <t>TIMOC</t>
  </si>
  <si>
    <t xml:space="preserve">colleen                       </t>
  </si>
  <si>
    <t>NICOLYNN</t>
  </si>
  <si>
    <t>Genevive</t>
  </si>
  <si>
    <t>SHERWIN</t>
  </si>
  <si>
    <t>phummy</t>
  </si>
  <si>
    <t>SHIREEN BASTERMAN</t>
  </si>
  <si>
    <t xml:space="preserve">PRIONTEX JHB                       </t>
  </si>
  <si>
    <t>collen</t>
  </si>
  <si>
    <t xml:space="preserve">ELDIARIO TRADERS                   </t>
  </si>
  <si>
    <t xml:space="preserve">HVT FIELD MARKET                   </t>
  </si>
  <si>
    <t>MARRY</t>
  </si>
  <si>
    <t>SMARTSCREEN</t>
  </si>
  <si>
    <t xml:space="preserve">MIE SMARTSCREEN                    </t>
  </si>
  <si>
    <t>MORNE SMITH</t>
  </si>
  <si>
    <t xml:space="preserve">ADMIN OFFICE A1. DEPT OF GLOBA     </t>
  </si>
  <si>
    <t>FRANKLIN G VAN WYK</t>
  </si>
  <si>
    <t>RAJ NTAMBEROW</t>
  </si>
  <si>
    <t>f coetzer</t>
  </si>
  <si>
    <t>LEON BREGBENBACH</t>
  </si>
  <si>
    <t>Leon</t>
  </si>
  <si>
    <t>POD received from cell 0670556928 M</t>
  </si>
  <si>
    <t>ARSUPPORT</t>
  </si>
  <si>
    <t xml:space="preserve">POD received from cell 0729564722 M     </t>
  </si>
  <si>
    <t xml:space="preserve">I   J                              </t>
  </si>
  <si>
    <t>MIVUYO MSUSENI</t>
  </si>
  <si>
    <t>CHANELLE OLGA</t>
  </si>
  <si>
    <t>AYAFIKA</t>
  </si>
  <si>
    <t>CHANIEN</t>
  </si>
  <si>
    <t>Mary</t>
  </si>
  <si>
    <t>LEON BREYBIBACH</t>
  </si>
  <si>
    <t>kelly</t>
  </si>
  <si>
    <t>POD received from cell 0678407293 M</t>
  </si>
  <si>
    <t xml:space="preserve">PRIOTEX                            </t>
  </si>
  <si>
    <t>SHAMIL BEGG</t>
  </si>
  <si>
    <t>CHESLIN</t>
  </si>
  <si>
    <t>mphumi</t>
  </si>
  <si>
    <t xml:space="preserve">AMS LAB. TECHNOLOGIES              </t>
  </si>
  <si>
    <t>CANDICE NURISON</t>
  </si>
  <si>
    <t>madolo</t>
  </si>
  <si>
    <t xml:space="preserve">AVI FILD MARKETING                 </t>
  </si>
  <si>
    <t xml:space="preserve">AVI DISTRIBUTION                   </t>
  </si>
  <si>
    <t>RAVI SECURITY</t>
  </si>
  <si>
    <t>LOYISO VIERA</t>
  </si>
  <si>
    <t xml:space="preserve">LYNNE LINDHORST                    </t>
  </si>
  <si>
    <t>RAS THAMBEROW</t>
  </si>
  <si>
    <t>julia</t>
  </si>
  <si>
    <t xml:space="preserve">ASPEN SA                           </t>
  </si>
  <si>
    <t>COLIEN SWART</t>
  </si>
  <si>
    <t>Felton</t>
  </si>
  <si>
    <t>jacques</t>
  </si>
  <si>
    <t xml:space="preserve">DR TC BOTHA                        </t>
  </si>
  <si>
    <t>THEUNIS</t>
  </si>
  <si>
    <t>aunike</t>
  </si>
  <si>
    <t>ANNE-MARIE</t>
  </si>
  <si>
    <t>NIC VAN WYK</t>
  </si>
  <si>
    <t>colleen</t>
  </si>
  <si>
    <t xml:space="preserve">AVI NBL                            </t>
  </si>
  <si>
    <t>LEIGH-ANNE LIEDEMANN</t>
  </si>
  <si>
    <t>AMLA KHAN</t>
  </si>
  <si>
    <t xml:space="preserve">PRIOTEX CPT                        </t>
  </si>
  <si>
    <t>RAJ HAMBERON</t>
  </si>
  <si>
    <t xml:space="preserve">avi field marketing                </t>
  </si>
  <si>
    <t>chantel myburgh</t>
  </si>
  <si>
    <t>CHANTEL MYBURGH</t>
  </si>
  <si>
    <t xml:space="preserve">OLD JOHANNESBURG WAREHOUSE         </t>
  </si>
  <si>
    <t xml:space="preserve">TATHAM ART GALLERY                 </t>
  </si>
  <si>
    <t>BRYONY CLARK</t>
  </si>
  <si>
    <t>SHONA</t>
  </si>
  <si>
    <t>MARLON</t>
  </si>
  <si>
    <t>MIE</t>
  </si>
  <si>
    <t>mboli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</si>
</sst>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/>
    <xf numFmtId="14" fontId="0" fillId="0" borderId="0" xfId="0" applyNumberFormat="1"/>
    <xf numFmtId="2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N84"/>
  <sheetViews>
    <sheetView tabSelected="1" topLeftCell="A69" workbookViewId="0">
      <selection activeCell="B90" sqref="B90"/>
    </sheetView>
  </sheetViews>
  <sheetFormatPr defaultRowHeight="15" x14ac:dyDescent="0.25"/>
  <cols>
    <col min="1" max="1" width="7.42578125" bestFit="1" customWidth="1"/>
    <col min="2" max="2" width="37" bestFit="1" customWidth="1"/>
    <col min="3" max="3" width="5.28515625" bestFit="1" customWidth="1"/>
    <col min="4" max="4" width="10.140625" bestFit="1" customWidth="1"/>
    <col min="5" max="5" width="15.28515625" bestFit="1" customWidth="1"/>
    <col min="6" max="6" width="10.42578125" bestFit="1" customWidth="1"/>
    <col min="7" max="7" width="7" bestFit="1" customWidth="1"/>
    <col min="8" max="8" width="8.28515625" bestFit="1" customWidth="1"/>
    <col min="9" max="9" width="26.42578125" bestFit="1" customWidth="1"/>
    <col min="10" max="10" width="36.28515625" bestFit="1" customWidth="1"/>
    <col min="11" max="11" width="16.140625" bestFit="1" customWidth="1"/>
    <col min="12" max="12" width="8.28515625" bestFit="1" customWidth="1"/>
    <col min="13" max="13" width="26.42578125" bestFit="1" customWidth="1"/>
    <col min="14" max="14" width="38.5703125" bestFit="1" customWidth="1"/>
    <col min="15" max="15" width="4.85546875" bestFit="1" customWidth="1"/>
    <col min="16" max="16" width="31.7109375" bestFit="1" customWidth="1"/>
    <col min="17" max="17" width="4.28515625" bestFit="1" customWidth="1"/>
    <col min="18" max="18" width="4.5703125" bestFit="1" customWidth="1"/>
    <col min="19" max="19" width="5.28515625" bestFit="1" customWidth="1"/>
    <col min="20" max="22" width="4.5703125" bestFit="1" customWidth="1"/>
    <col min="23" max="23" width="4.28515625" bestFit="1" customWidth="1"/>
    <col min="24" max="24" width="4.5703125" bestFit="1" customWidth="1"/>
    <col min="25" max="25" width="4.42578125" bestFit="1" customWidth="1"/>
    <col min="26" max="26" width="4.5703125" bestFit="1" customWidth="1"/>
    <col min="27" max="27" width="4" bestFit="1" customWidth="1"/>
    <col min="28" max="28" width="4.5703125" bestFit="1" customWidth="1"/>
    <col min="29" max="29" width="4.28515625" bestFit="1" customWidth="1"/>
    <col min="30" max="30" width="4.5703125" bestFit="1" customWidth="1"/>
    <col min="31" max="31" width="6" bestFit="1" customWidth="1"/>
    <col min="32" max="32" width="4.5703125" bestFit="1" customWidth="1"/>
    <col min="33" max="33" width="4.42578125" bestFit="1" customWidth="1"/>
    <col min="34" max="34" width="4.5703125" bestFit="1" customWidth="1"/>
    <col min="35" max="35" width="5" bestFit="1" customWidth="1"/>
    <col min="36" max="36" width="4.5703125" bestFit="1" customWidth="1"/>
    <col min="37" max="37" width="9" bestFit="1" customWidth="1"/>
    <col min="38" max="38" width="4.5703125" bestFit="1" customWidth="1"/>
    <col min="39" max="39" width="8" bestFit="1" customWidth="1"/>
    <col min="40" max="42" width="4.5703125" bestFit="1" customWidth="1"/>
    <col min="43" max="43" width="5" bestFit="1" customWidth="1"/>
    <col min="44" max="44" width="4.5703125" bestFit="1" customWidth="1"/>
    <col min="45" max="45" width="3.42578125" bestFit="1" customWidth="1"/>
    <col min="46" max="46" width="4.5703125" bestFit="1" customWidth="1"/>
    <col min="47" max="47" width="4.28515625" bestFit="1" customWidth="1"/>
    <col min="48" max="48" width="4.5703125" bestFit="1" customWidth="1"/>
    <col min="49" max="49" width="4" bestFit="1" customWidth="1"/>
    <col min="50" max="50" width="4.5703125" bestFit="1" customWidth="1"/>
    <col min="51" max="51" width="3.85546875" bestFit="1" customWidth="1"/>
    <col min="52" max="52" width="4.5703125" bestFit="1" customWidth="1"/>
    <col min="53" max="53" width="4.85546875" bestFit="1" customWidth="1"/>
    <col min="54" max="54" width="4.5703125" bestFit="1" customWidth="1"/>
    <col min="55" max="58" width="4.5703125" customWidth="1"/>
    <col min="59" max="59" width="13.7109375" bestFit="1" customWidth="1"/>
    <col min="60" max="60" width="6.85546875" bestFit="1" customWidth="1"/>
    <col min="61" max="61" width="7" bestFit="1" customWidth="1"/>
    <col min="62" max="62" width="7.28515625" bestFit="1" customWidth="1"/>
    <col min="63" max="63" width="8" bestFit="1" customWidth="1"/>
    <col min="64" max="64" width="10" bestFit="1" customWidth="1"/>
    <col min="65" max="65" width="9" bestFit="1" customWidth="1"/>
    <col min="66" max="66" width="10" bestFit="1" customWidth="1"/>
    <col min="68" max="68" width="25" bestFit="1" customWidth="1"/>
    <col min="69" max="69" width="30.85546875" bestFit="1" customWidth="1"/>
    <col min="70" max="70" width="25.5703125" bestFit="1" customWidth="1"/>
    <col min="71" max="71" width="10.42578125" bestFit="1" customWidth="1"/>
    <col min="72" max="72" width="9.7109375" bestFit="1" customWidth="1"/>
    <col min="73" max="73" width="34" bestFit="1" customWidth="1"/>
    <col min="74" max="74" width="8.5703125" bestFit="1" customWidth="1"/>
    <col min="75" max="75" width="42.140625" bestFit="1" customWidth="1"/>
    <col min="76" max="76" width="16.140625" bestFit="1" customWidth="1"/>
    <col min="77" max="77" width="14" bestFit="1" customWidth="1"/>
    <col min="78" max="78" width="20.28515625" bestFit="1" customWidth="1"/>
    <col min="79" max="79" width="39.7109375" bestFit="1" customWidth="1"/>
    <col min="80" max="80" width="9" bestFit="1" customWidth="1"/>
    <col min="81" max="81" width="26.42578125" bestFit="1" customWidth="1"/>
    <col min="82" max="82" width="16" bestFit="1" customWidth="1"/>
    <col min="83" max="83" width="50.85546875" bestFit="1" customWidth="1"/>
    <col min="84" max="84" width="14" bestFit="1" customWidth="1"/>
    <col min="85" max="85" width="6.42578125" bestFit="1" customWidth="1"/>
    <col min="86" max="86" width="14" bestFit="1" customWidth="1"/>
    <col min="87" max="87" width="11.140625" bestFit="1" customWidth="1"/>
    <col min="88" max="88" width="12" bestFit="1" customWidth="1"/>
    <col min="89" max="89" width="5" bestFit="1" customWidth="1"/>
    <col min="90" max="90" width="13.28515625" bestFit="1" customWidth="1"/>
    <col min="91" max="91" width="18.28515625" bestFit="1" customWidth="1"/>
  </cols>
  <sheetData>
    <row r="1" spans="1:92" s="2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17</v>
      </c>
      <c r="U1" s="1" t="s">
        <v>19</v>
      </c>
      <c r="V1" s="1" t="s">
        <v>17</v>
      </c>
      <c r="W1" s="1" t="s">
        <v>20</v>
      </c>
      <c r="X1" s="1" t="s">
        <v>17</v>
      </c>
      <c r="Y1" s="1" t="s">
        <v>21</v>
      </c>
      <c r="Z1" s="1" t="s">
        <v>17</v>
      </c>
      <c r="AA1" s="1" t="s">
        <v>22</v>
      </c>
      <c r="AB1" s="1" t="s">
        <v>17</v>
      </c>
      <c r="AC1" s="1" t="s">
        <v>23</v>
      </c>
      <c r="AD1" s="1" t="s">
        <v>17</v>
      </c>
      <c r="AE1" s="1" t="s">
        <v>24</v>
      </c>
      <c r="AF1" s="1" t="s">
        <v>17</v>
      </c>
      <c r="AG1" s="1" t="s">
        <v>25</v>
      </c>
      <c r="AH1" s="1" t="s">
        <v>17</v>
      </c>
      <c r="AI1" s="1" t="s">
        <v>26</v>
      </c>
      <c r="AJ1" s="1" t="s">
        <v>17</v>
      </c>
      <c r="AK1" s="1" t="s">
        <v>27</v>
      </c>
      <c r="AL1" s="1" t="s">
        <v>17</v>
      </c>
      <c r="AM1" s="1" t="s">
        <v>28</v>
      </c>
      <c r="AN1" s="1" t="s">
        <v>17</v>
      </c>
      <c r="AO1" s="1" t="s">
        <v>29</v>
      </c>
      <c r="AP1" s="1" t="s">
        <v>17</v>
      </c>
      <c r="AQ1" s="1" t="s">
        <v>30</v>
      </c>
      <c r="AR1" s="1" t="s">
        <v>17</v>
      </c>
      <c r="AS1" s="1" t="s">
        <v>31</v>
      </c>
      <c r="AT1" s="1" t="s">
        <v>17</v>
      </c>
      <c r="AU1" s="1" t="s">
        <v>32</v>
      </c>
      <c r="AV1" s="1" t="s">
        <v>17</v>
      </c>
      <c r="AW1" s="1" t="s">
        <v>33</v>
      </c>
      <c r="AX1" s="1" t="s">
        <v>17</v>
      </c>
      <c r="AY1" s="1" t="s">
        <v>34</v>
      </c>
      <c r="AZ1" s="1" t="s">
        <v>17</v>
      </c>
      <c r="BA1" s="1" t="s">
        <v>35</v>
      </c>
      <c r="BB1" s="1" t="s">
        <v>17</v>
      </c>
      <c r="BC1" s="1" t="s">
        <v>36</v>
      </c>
      <c r="BD1" s="1" t="s">
        <v>17</v>
      </c>
      <c r="BE1" s="1" t="s">
        <v>37</v>
      </c>
      <c r="BF1" s="1" t="s">
        <v>17</v>
      </c>
      <c r="BG1" s="1" t="s">
        <v>38</v>
      </c>
      <c r="BH1" s="1" t="s">
        <v>39</v>
      </c>
      <c r="BI1" s="1" t="s">
        <v>40</v>
      </c>
      <c r="BJ1" s="1" t="s">
        <v>41</v>
      </c>
      <c r="BK1" s="1" t="s">
        <v>42</v>
      </c>
      <c r="BL1" s="1" t="s">
        <v>43</v>
      </c>
      <c r="BM1" s="1" t="s">
        <v>44</v>
      </c>
      <c r="BN1" s="1" t="s">
        <v>45</v>
      </c>
      <c r="BO1" s="1" t="s">
        <v>46</v>
      </c>
      <c r="BP1" s="1" t="s">
        <v>47</v>
      </c>
      <c r="BQ1" s="1" t="s">
        <v>48</v>
      </c>
      <c r="BR1" s="1" t="s">
        <v>49</v>
      </c>
      <c r="BS1" s="1" t="s">
        <v>50</v>
      </c>
      <c r="BT1" s="1" t="s">
        <v>51</v>
      </c>
      <c r="BU1" s="1" t="s">
        <v>52</v>
      </c>
      <c r="BV1" s="1" t="s">
        <v>53</v>
      </c>
      <c r="BW1" s="1" t="s">
        <v>54</v>
      </c>
      <c r="BX1" s="1" t="s">
        <v>55</v>
      </c>
      <c r="BY1" s="1" t="s">
        <v>56</v>
      </c>
      <c r="BZ1" s="1" t="s">
        <v>57</v>
      </c>
      <c r="CA1" s="1" t="s">
        <v>58</v>
      </c>
      <c r="CB1" s="1" t="s">
        <v>59</v>
      </c>
      <c r="CC1" s="1" t="s">
        <v>60</v>
      </c>
      <c r="CD1" s="1" t="s">
        <v>61</v>
      </c>
      <c r="CE1" s="1" t="s">
        <v>62</v>
      </c>
      <c r="CF1" s="1" t="s">
        <v>63</v>
      </c>
      <c r="CG1" s="1" t="s">
        <v>64</v>
      </c>
      <c r="CH1" s="1" t="s">
        <v>65</v>
      </c>
      <c r="CI1" s="1" t="s">
        <v>66</v>
      </c>
      <c r="CJ1" s="1" t="s">
        <v>67</v>
      </c>
      <c r="CK1" s="1" t="s">
        <v>68</v>
      </c>
      <c r="CL1" s="1" t="s">
        <v>69</v>
      </c>
      <c r="CM1" s="1" t="s">
        <v>70</v>
      </c>
      <c r="CN1" s="1" t="s">
        <v>71</v>
      </c>
    </row>
    <row r="2" spans="1:92" x14ac:dyDescent="0.25">
      <c r="A2" t="s">
        <v>177</v>
      </c>
      <c r="B2" t="s">
        <v>178</v>
      </c>
      <c r="C2" t="s">
        <v>72</v>
      </c>
      <c r="E2" t="str">
        <f>"009940718567"</f>
        <v>009940718567</v>
      </c>
      <c r="F2" s="3">
        <v>44459</v>
      </c>
      <c r="G2">
        <v>202203</v>
      </c>
      <c r="H2" t="s">
        <v>80</v>
      </c>
      <c r="I2" t="s">
        <v>81</v>
      </c>
      <c r="J2" t="s">
        <v>179</v>
      </c>
      <c r="K2" t="s">
        <v>75</v>
      </c>
      <c r="L2" t="s">
        <v>108</v>
      </c>
      <c r="M2" t="s">
        <v>109</v>
      </c>
      <c r="N2" t="s">
        <v>180</v>
      </c>
      <c r="O2" t="s">
        <v>82</v>
      </c>
      <c r="P2" t="str">
        <f>"11942270FM                    "</f>
        <v xml:space="preserve">11942270FM                    </v>
      </c>
      <c r="Q2">
        <v>0</v>
      </c>
      <c r="R2">
        <v>0</v>
      </c>
      <c r="S2">
        <v>0</v>
      </c>
      <c r="T2">
        <v>0</v>
      </c>
      <c r="U2">
        <v>0</v>
      </c>
      <c r="V2">
        <v>0</v>
      </c>
      <c r="W2">
        <v>0</v>
      </c>
      <c r="X2">
        <v>0</v>
      </c>
      <c r="Y2">
        <v>0</v>
      </c>
      <c r="Z2">
        <v>0</v>
      </c>
      <c r="AA2">
        <v>0</v>
      </c>
      <c r="AB2">
        <v>0</v>
      </c>
      <c r="AC2">
        <v>0</v>
      </c>
      <c r="AD2">
        <v>0</v>
      </c>
      <c r="AE2">
        <v>0</v>
      </c>
      <c r="AF2">
        <v>0</v>
      </c>
      <c r="AG2">
        <v>0</v>
      </c>
      <c r="AH2">
        <v>0</v>
      </c>
      <c r="AI2">
        <v>0</v>
      </c>
      <c r="AJ2">
        <v>0</v>
      </c>
      <c r="AK2">
        <v>11.72</v>
      </c>
      <c r="AL2">
        <v>0</v>
      </c>
      <c r="AM2">
        <v>0</v>
      </c>
      <c r="AN2">
        <v>0</v>
      </c>
      <c r="AO2">
        <v>0</v>
      </c>
      <c r="AP2">
        <v>0</v>
      </c>
      <c r="AQ2">
        <v>0</v>
      </c>
      <c r="AR2">
        <v>0</v>
      </c>
      <c r="AS2">
        <v>0</v>
      </c>
      <c r="AT2">
        <v>0</v>
      </c>
      <c r="AU2">
        <v>0</v>
      </c>
      <c r="AV2">
        <v>0</v>
      </c>
      <c r="AW2">
        <v>0</v>
      </c>
      <c r="AX2">
        <v>0</v>
      </c>
      <c r="AY2">
        <v>0</v>
      </c>
      <c r="AZ2">
        <v>0</v>
      </c>
      <c r="BA2">
        <v>0</v>
      </c>
      <c r="BB2">
        <v>0</v>
      </c>
      <c r="BG2">
        <v>0</v>
      </c>
      <c r="BH2">
        <v>1</v>
      </c>
      <c r="BI2">
        <v>1</v>
      </c>
      <c r="BJ2">
        <v>0.2</v>
      </c>
      <c r="BK2">
        <v>1</v>
      </c>
      <c r="BL2">
        <v>53.59</v>
      </c>
      <c r="BM2">
        <v>8.0399999999999991</v>
      </c>
      <c r="BN2">
        <v>61.63</v>
      </c>
      <c r="BO2">
        <v>61.63</v>
      </c>
      <c r="BQ2" t="s">
        <v>181</v>
      </c>
      <c r="BR2" t="s">
        <v>182</v>
      </c>
      <c r="BS2" s="3">
        <v>44460</v>
      </c>
      <c r="BT2" s="4">
        <v>0.4069444444444445</v>
      </c>
      <c r="BU2" t="s">
        <v>183</v>
      </c>
      <c r="BV2" t="s">
        <v>77</v>
      </c>
      <c r="BY2">
        <v>1200</v>
      </c>
      <c r="BZ2" t="s">
        <v>83</v>
      </c>
      <c r="CA2">
        <v>9940718568</v>
      </c>
      <c r="CC2" t="s">
        <v>109</v>
      </c>
      <c r="CD2">
        <v>157</v>
      </c>
      <c r="CE2" t="s">
        <v>78</v>
      </c>
      <c r="CF2" s="3">
        <v>44460</v>
      </c>
      <c r="CI2">
        <v>1</v>
      </c>
      <c r="CJ2">
        <v>1</v>
      </c>
      <c r="CK2">
        <v>21</v>
      </c>
      <c r="CL2" t="s">
        <v>79</v>
      </c>
    </row>
    <row r="3" spans="1:92" x14ac:dyDescent="0.25">
      <c r="A3" t="s">
        <v>177</v>
      </c>
      <c r="B3" t="s">
        <v>178</v>
      </c>
      <c r="C3" t="s">
        <v>72</v>
      </c>
      <c r="E3" t="str">
        <f>"009940718568"</f>
        <v>009940718568</v>
      </c>
      <c r="F3" s="3">
        <v>44459</v>
      </c>
      <c r="G3">
        <v>202203</v>
      </c>
      <c r="H3" t="s">
        <v>80</v>
      </c>
      <c r="I3" t="s">
        <v>81</v>
      </c>
      <c r="J3" t="s">
        <v>179</v>
      </c>
      <c r="K3" t="s">
        <v>75</v>
      </c>
      <c r="L3" t="s">
        <v>108</v>
      </c>
      <c r="M3" t="s">
        <v>109</v>
      </c>
      <c r="N3" t="s">
        <v>184</v>
      </c>
      <c r="O3" t="s">
        <v>82</v>
      </c>
      <c r="P3" t="str">
        <f>"11942270FM                    "</f>
        <v xml:space="preserve">11942270FM                    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0</v>
      </c>
      <c r="Y3">
        <v>0</v>
      </c>
      <c r="Z3">
        <v>0</v>
      </c>
      <c r="AA3">
        <v>0</v>
      </c>
      <c r="AB3">
        <v>0</v>
      </c>
      <c r="AC3">
        <v>0</v>
      </c>
      <c r="AD3">
        <v>0</v>
      </c>
      <c r="AE3">
        <v>0</v>
      </c>
      <c r="AF3">
        <v>0</v>
      </c>
      <c r="AG3">
        <v>0</v>
      </c>
      <c r="AH3">
        <v>0</v>
      </c>
      <c r="AI3">
        <v>0</v>
      </c>
      <c r="AJ3">
        <v>0</v>
      </c>
      <c r="AK3">
        <v>11.72</v>
      </c>
      <c r="AL3">
        <v>0</v>
      </c>
      <c r="AM3">
        <v>0</v>
      </c>
      <c r="AN3">
        <v>0</v>
      </c>
      <c r="AO3">
        <v>0</v>
      </c>
      <c r="AP3">
        <v>0</v>
      </c>
      <c r="AQ3">
        <v>0</v>
      </c>
      <c r="AR3">
        <v>0</v>
      </c>
      <c r="AS3">
        <v>0</v>
      </c>
      <c r="AT3">
        <v>0</v>
      </c>
      <c r="AU3">
        <v>0</v>
      </c>
      <c r="AV3">
        <v>0</v>
      </c>
      <c r="AW3">
        <v>0</v>
      </c>
      <c r="AX3">
        <v>0</v>
      </c>
      <c r="AY3">
        <v>0</v>
      </c>
      <c r="AZ3">
        <v>0</v>
      </c>
      <c r="BA3">
        <v>0</v>
      </c>
      <c r="BB3">
        <v>0</v>
      </c>
      <c r="BG3">
        <v>0</v>
      </c>
      <c r="BH3">
        <v>1</v>
      </c>
      <c r="BI3">
        <v>1</v>
      </c>
      <c r="BJ3">
        <v>0.2</v>
      </c>
      <c r="BK3">
        <v>1</v>
      </c>
      <c r="BL3">
        <v>53.59</v>
      </c>
      <c r="BM3">
        <v>8.0399999999999991</v>
      </c>
      <c r="BN3">
        <v>61.63</v>
      </c>
      <c r="BO3">
        <v>61.63</v>
      </c>
      <c r="BQ3" t="s">
        <v>185</v>
      </c>
      <c r="BR3" t="s">
        <v>186</v>
      </c>
      <c r="BS3" s="3">
        <v>44460</v>
      </c>
      <c r="BT3" s="4">
        <v>0.40486111111111112</v>
      </c>
      <c r="BU3" t="s">
        <v>187</v>
      </c>
      <c r="BV3" t="s">
        <v>77</v>
      </c>
      <c r="BY3">
        <v>1200</v>
      </c>
      <c r="BZ3" t="s">
        <v>83</v>
      </c>
      <c r="CA3" t="s">
        <v>125</v>
      </c>
      <c r="CC3" t="s">
        <v>109</v>
      </c>
      <c r="CD3">
        <v>157</v>
      </c>
      <c r="CE3" t="s">
        <v>78</v>
      </c>
      <c r="CF3" s="3">
        <v>44460</v>
      </c>
      <c r="CI3">
        <v>1</v>
      </c>
      <c r="CJ3">
        <v>1</v>
      </c>
      <c r="CK3">
        <v>21</v>
      </c>
      <c r="CL3" t="s">
        <v>79</v>
      </c>
    </row>
    <row r="4" spans="1:92" x14ac:dyDescent="0.25">
      <c r="A4" t="s">
        <v>177</v>
      </c>
      <c r="B4" t="s">
        <v>178</v>
      </c>
      <c r="C4" t="s">
        <v>72</v>
      </c>
      <c r="E4" t="str">
        <f>"009940857281"</f>
        <v>009940857281</v>
      </c>
      <c r="F4" s="3">
        <v>44459</v>
      </c>
      <c r="G4">
        <v>202203</v>
      </c>
      <c r="H4" t="s">
        <v>113</v>
      </c>
      <c r="I4" t="s">
        <v>114</v>
      </c>
      <c r="J4" t="s">
        <v>188</v>
      </c>
      <c r="K4" t="s">
        <v>75</v>
      </c>
      <c r="L4" t="s">
        <v>94</v>
      </c>
      <c r="M4" t="s">
        <v>95</v>
      </c>
      <c r="N4" t="s">
        <v>189</v>
      </c>
      <c r="O4" t="s">
        <v>85</v>
      </c>
      <c r="P4" t="str">
        <f>"NA                            "</f>
        <v xml:space="preserve">NA                            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42.5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G4">
        <v>0</v>
      </c>
      <c r="BH4">
        <v>2</v>
      </c>
      <c r="BI4">
        <v>26.7</v>
      </c>
      <c r="BJ4">
        <v>32.299999999999997</v>
      </c>
      <c r="BK4">
        <v>33</v>
      </c>
      <c r="BL4">
        <v>199.27</v>
      </c>
      <c r="BM4">
        <v>29.89</v>
      </c>
      <c r="BN4">
        <v>229.16</v>
      </c>
      <c r="BO4">
        <v>229.16</v>
      </c>
      <c r="BQ4" t="s">
        <v>190</v>
      </c>
      <c r="BR4" t="s">
        <v>191</v>
      </c>
      <c r="BS4" s="3">
        <v>44461</v>
      </c>
      <c r="BT4" s="4">
        <v>0.4375</v>
      </c>
      <c r="BU4" t="s">
        <v>192</v>
      </c>
      <c r="BV4" t="s">
        <v>77</v>
      </c>
      <c r="BY4">
        <v>161394.62</v>
      </c>
      <c r="CA4" t="s">
        <v>193</v>
      </c>
      <c r="CC4" t="s">
        <v>95</v>
      </c>
      <c r="CD4">
        <v>6001</v>
      </c>
      <c r="CE4" t="s">
        <v>78</v>
      </c>
      <c r="CF4" s="3">
        <v>44462</v>
      </c>
      <c r="CI4">
        <v>2</v>
      </c>
      <c r="CJ4">
        <v>2</v>
      </c>
      <c r="CK4" t="s">
        <v>93</v>
      </c>
      <c r="CL4" t="s">
        <v>79</v>
      </c>
    </row>
    <row r="5" spans="1:92" x14ac:dyDescent="0.25">
      <c r="A5" t="s">
        <v>177</v>
      </c>
      <c r="B5" t="s">
        <v>178</v>
      </c>
      <c r="C5" t="s">
        <v>72</v>
      </c>
      <c r="E5" t="str">
        <f>"009941853394"</f>
        <v>009941853394</v>
      </c>
      <c r="F5" s="3">
        <v>44460</v>
      </c>
      <c r="G5">
        <v>202203</v>
      </c>
      <c r="H5" t="s">
        <v>73</v>
      </c>
      <c r="I5" t="s">
        <v>74</v>
      </c>
      <c r="J5" t="s">
        <v>194</v>
      </c>
      <c r="K5" t="s">
        <v>75</v>
      </c>
      <c r="L5" t="s">
        <v>195</v>
      </c>
      <c r="M5" t="s">
        <v>196</v>
      </c>
      <c r="N5" t="s">
        <v>197</v>
      </c>
      <c r="O5" t="s">
        <v>82</v>
      </c>
      <c r="P5" t="str">
        <f>"11005506HR 460040             "</f>
        <v xml:space="preserve">11005506HR 460040             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22.71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G5">
        <v>0</v>
      </c>
      <c r="BH5">
        <v>1</v>
      </c>
      <c r="BI5">
        <v>0.2</v>
      </c>
      <c r="BJ5">
        <v>1.9</v>
      </c>
      <c r="BK5">
        <v>2</v>
      </c>
      <c r="BL5">
        <v>103.83</v>
      </c>
      <c r="BM5">
        <v>15.57</v>
      </c>
      <c r="BN5">
        <v>119.4</v>
      </c>
      <c r="BO5">
        <v>119.4</v>
      </c>
      <c r="BQ5" t="s">
        <v>198</v>
      </c>
      <c r="BR5" t="s">
        <v>199</v>
      </c>
      <c r="BS5" s="3">
        <v>44461</v>
      </c>
      <c r="BT5" s="4">
        <v>0.65486111111111112</v>
      </c>
      <c r="BU5" t="s">
        <v>200</v>
      </c>
      <c r="BV5" t="s">
        <v>77</v>
      </c>
      <c r="BY5">
        <v>9729.86</v>
      </c>
      <c r="BZ5" t="s">
        <v>83</v>
      </c>
      <c r="CA5" t="s">
        <v>201</v>
      </c>
      <c r="CC5" t="s">
        <v>196</v>
      </c>
      <c r="CD5">
        <v>7220</v>
      </c>
      <c r="CE5" t="s">
        <v>78</v>
      </c>
      <c r="CF5" s="3">
        <v>44462</v>
      </c>
      <c r="CI5">
        <v>2</v>
      </c>
      <c r="CJ5">
        <v>1</v>
      </c>
      <c r="CK5">
        <v>23</v>
      </c>
      <c r="CL5" t="s">
        <v>79</v>
      </c>
    </row>
    <row r="6" spans="1:92" x14ac:dyDescent="0.25">
      <c r="A6" t="s">
        <v>177</v>
      </c>
      <c r="B6" t="s">
        <v>178</v>
      </c>
      <c r="C6" t="s">
        <v>72</v>
      </c>
      <c r="E6" t="str">
        <f>"009938822251"</f>
        <v>009938822251</v>
      </c>
      <c r="F6" s="3">
        <v>44460</v>
      </c>
      <c r="G6">
        <v>202203</v>
      </c>
      <c r="H6" t="s">
        <v>119</v>
      </c>
      <c r="I6" t="s">
        <v>120</v>
      </c>
      <c r="J6" t="s">
        <v>202</v>
      </c>
      <c r="K6" t="s">
        <v>75</v>
      </c>
      <c r="L6" t="s">
        <v>73</v>
      </c>
      <c r="M6" t="s">
        <v>74</v>
      </c>
      <c r="N6" t="s">
        <v>203</v>
      </c>
      <c r="O6" t="s">
        <v>82</v>
      </c>
      <c r="P6" t="str">
        <f>"...                           "</f>
        <v xml:space="preserve">...                           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0</v>
      </c>
      <c r="AE6">
        <v>0</v>
      </c>
      <c r="AF6">
        <v>0</v>
      </c>
      <c r="AG6">
        <v>0</v>
      </c>
      <c r="AH6">
        <v>0</v>
      </c>
      <c r="AI6">
        <v>0</v>
      </c>
      <c r="AJ6">
        <v>0</v>
      </c>
      <c r="AK6">
        <v>26.72</v>
      </c>
      <c r="AL6">
        <v>0</v>
      </c>
      <c r="AM6">
        <v>0</v>
      </c>
      <c r="AN6">
        <v>0</v>
      </c>
      <c r="AO6">
        <v>0</v>
      </c>
      <c r="AP6">
        <v>0</v>
      </c>
      <c r="AQ6">
        <v>0</v>
      </c>
      <c r="AR6">
        <v>0</v>
      </c>
      <c r="AS6">
        <v>0</v>
      </c>
      <c r="AT6">
        <v>0</v>
      </c>
      <c r="AU6">
        <v>0</v>
      </c>
      <c r="AV6">
        <v>0</v>
      </c>
      <c r="AW6">
        <v>0</v>
      </c>
      <c r="AX6">
        <v>0</v>
      </c>
      <c r="AY6">
        <v>0</v>
      </c>
      <c r="AZ6">
        <v>0</v>
      </c>
      <c r="BA6">
        <v>0</v>
      </c>
      <c r="BB6">
        <v>0</v>
      </c>
      <c r="BG6">
        <v>0</v>
      </c>
      <c r="BH6">
        <v>1</v>
      </c>
      <c r="BI6">
        <v>1.1000000000000001</v>
      </c>
      <c r="BJ6">
        <v>23.6</v>
      </c>
      <c r="BK6">
        <v>24</v>
      </c>
      <c r="BL6">
        <v>122.15</v>
      </c>
      <c r="BM6">
        <v>18.32</v>
      </c>
      <c r="BN6">
        <v>140.47</v>
      </c>
      <c r="BO6">
        <v>140.47</v>
      </c>
      <c r="BQ6" t="s">
        <v>204</v>
      </c>
      <c r="BR6" t="s">
        <v>205</v>
      </c>
      <c r="BS6" s="3">
        <v>44461</v>
      </c>
      <c r="BT6" s="4">
        <v>0.3979166666666667</v>
      </c>
      <c r="BU6" t="s">
        <v>160</v>
      </c>
      <c r="BV6" t="s">
        <v>77</v>
      </c>
      <c r="BY6">
        <v>118201.68</v>
      </c>
      <c r="BZ6" t="s">
        <v>83</v>
      </c>
      <c r="CA6" t="s">
        <v>145</v>
      </c>
      <c r="CC6" t="s">
        <v>74</v>
      </c>
      <c r="CD6">
        <v>2193</v>
      </c>
      <c r="CE6" t="s">
        <v>78</v>
      </c>
      <c r="CF6" s="3">
        <v>44462</v>
      </c>
      <c r="CI6">
        <v>1</v>
      </c>
      <c r="CJ6">
        <v>1</v>
      </c>
      <c r="CK6">
        <v>22</v>
      </c>
      <c r="CL6" t="s">
        <v>79</v>
      </c>
    </row>
    <row r="7" spans="1:92" x14ac:dyDescent="0.25">
      <c r="A7" t="s">
        <v>177</v>
      </c>
      <c r="B7" t="s">
        <v>178</v>
      </c>
      <c r="C7" t="s">
        <v>72</v>
      </c>
      <c r="E7" t="str">
        <f>"009941827376"</f>
        <v>009941827376</v>
      </c>
      <c r="F7" s="3">
        <v>44460</v>
      </c>
      <c r="G7">
        <v>202203</v>
      </c>
      <c r="H7" t="s">
        <v>101</v>
      </c>
      <c r="I7" t="s">
        <v>91</v>
      </c>
      <c r="J7" t="s">
        <v>176</v>
      </c>
      <c r="K7" t="s">
        <v>75</v>
      </c>
      <c r="L7" t="s">
        <v>113</v>
      </c>
      <c r="M7" t="s">
        <v>114</v>
      </c>
      <c r="N7" t="s">
        <v>206</v>
      </c>
      <c r="O7" t="s">
        <v>82</v>
      </c>
      <c r="P7" t="str">
        <f>"NA JHB                        "</f>
        <v xml:space="preserve">NA JHB                        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  <c r="Y7">
        <v>0</v>
      </c>
      <c r="Z7">
        <v>0</v>
      </c>
      <c r="AA7">
        <v>0</v>
      </c>
      <c r="AB7">
        <v>0</v>
      </c>
      <c r="AC7">
        <v>0</v>
      </c>
      <c r="AD7">
        <v>0</v>
      </c>
      <c r="AE7">
        <v>0</v>
      </c>
      <c r="AF7">
        <v>0</v>
      </c>
      <c r="AG7">
        <v>0</v>
      </c>
      <c r="AH7">
        <v>0</v>
      </c>
      <c r="AI7">
        <v>0</v>
      </c>
      <c r="AJ7">
        <v>0</v>
      </c>
      <c r="AK7">
        <v>102.52</v>
      </c>
      <c r="AL7">
        <v>0</v>
      </c>
      <c r="AM7">
        <v>0</v>
      </c>
      <c r="AN7">
        <v>0</v>
      </c>
      <c r="AO7">
        <v>0</v>
      </c>
      <c r="AP7">
        <v>0</v>
      </c>
      <c r="AQ7">
        <v>0</v>
      </c>
      <c r="AR7">
        <v>0</v>
      </c>
      <c r="AS7">
        <v>0</v>
      </c>
      <c r="AT7">
        <v>0</v>
      </c>
      <c r="AU7">
        <v>0</v>
      </c>
      <c r="AV7">
        <v>0</v>
      </c>
      <c r="AW7">
        <v>0</v>
      </c>
      <c r="AX7">
        <v>0</v>
      </c>
      <c r="AY7">
        <v>0</v>
      </c>
      <c r="AZ7">
        <v>0</v>
      </c>
      <c r="BA7">
        <v>0</v>
      </c>
      <c r="BB7">
        <v>0</v>
      </c>
      <c r="BG7">
        <v>0</v>
      </c>
      <c r="BH7">
        <v>1</v>
      </c>
      <c r="BI7">
        <v>13.7</v>
      </c>
      <c r="BJ7">
        <v>17.399999999999999</v>
      </c>
      <c r="BK7">
        <v>17.5</v>
      </c>
      <c r="BL7">
        <v>468.65</v>
      </c>
      <c r="BM7">
        <v>70.3</v>
      </c>
      <c r="BN7">
        <v>538.95000000000005</v>
      </c>
      <c r="BO7">
        <v>538.95000000000005</v>
      </c>
      <c r="BQ7" t="s">
        <v>207</v>
      </c>
      <c r="BR7" t="s">
        <v>208</v>
      </c>
      <c r="BS7" s="3">
        <v>44461</v>
      </c>
      <c r="BT7" s="4">
        <v>0.41597222222222219</v>
      </c>
      <c r="BU7" t="s">
        <v>209</v>
      </c>
      <c r="BV7" t="s">
        <v>77</v>
      </c>
      <c r="BY7">
        <v>86852.4</v>
      </c>
      <c r="BZ7" t="s">
        <v>83</v>
      </c>
      <c r="CA7" t="s">
        <v>150</v>
      </c>
      <c r="CC7" t="s">
        <v>114</v>
      </c>
      <c r="CD7">
        <v>1683</v>
      </c>
      <c r="CE7" t="s">
        <v>78</v>
      </c>
      <c r="CF7" s="3">
        <v>44462</v>
      </c>
      <c r="CI7">
        <v>1</v>
      </c>
      <c r="CJ7">
        <v>1</v>
      </c>
      <c r="CK7">
        <v>21</v>
      </c>
      <c r="CL7" t="s">
        <v>79</v>
      </c>
    </row>
    <row r="8" spans="1:92" x14ac:dyDescent="0.25">
      <c r="A8" t="s">
        <v>177</v>
      </c>
      <c r="B8" t="s">
        <v>178</v>
      </c>
      <c r="C8" t="s">
        <v>72</v>
      </c>
      <c r="E8" t="str">
        <f>"009941139913"</f>
        <v>009941139913</v>
      </c>
      <c r="F8" s="3">
        <v>44460</v>
      </c>
      <c r="G8">
        <v>202203</v>
      </c>
      <c r="H8" t="s">
        <v>113</v>
      </c>
      <c r="I8" t="s">
        <v>114</v>
      </c>
      <c r="J8" t="s">
        <v>176</v>
      </c>
      <c r="K8" t="s">
        <v>75</v>
      </c>
      <c r="L8" t="s">
        <v>90</v>
      </c>
      <c r="M8" t="s">
        <v>91</v>
      </c>
      <c r="N8" t="s">
        <v>210</v>
      </c>
      <c r="O8" t="s">
        <v>85</v>
      </c>
      <c r="P8" t="str">
        <f>"NA                            "</f>
        <v xml:space="preserve">NA                            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  <c r="AD8">
        <v>0</v>
      </c>
      <c r="AE8">
        <v>0</v>
      </c>
      <c r="AF8">
        <v>0</v>
      </c>
      <c r="AG8">
        <v>0</v>
      </c>
      <c r="AH8">
        <v>0</v>
      </c>
      <c r="AI8">
        <v>0</v>
      </c>
      <c r="AJ8">
        <v>0</v>
      </c>
      <c r="AK8">
        <v>24</v>
      </c>
      <c r="AL8">
        <v>0</v>
      </c>
      <c r="AM8">
        <v>0</v>
      </c>
      <c r="AN8">
        <v>0</v>
      </c>
      <c r="AO8">
        <v>0</v>
      </c>
      <c r="AP8">
        <v>0</v>
      </c>
      <c r="AQ8">
        <v>0</v>
      </c>
      <c r="AR8">
        <v>0</v>
      </c>
      <c r="AS8">
        <v>0</v>
      </c>
      <c r="AT8">
        <v>0</v>
      </c>
      <c r="AU8">
        <v>0</v>
      </c>
      <c r="AV8">
        <v>0</v>
      </c>
      <c r="AW8">
        <v>0</v>
      </c>
      <c r="AX8">
        <v>0</v>
      </c>
      <c r="AY8">
        <v>0</v>
      </c>
      <c r="AZ8">
        <v>0</v>
      </c>
      <c r="BA8">
        <v>0</v>
      </c>
      <c r="BB8">
        <v>0</v>
      </c>
      <c r="BG8">
        <v>0</v>
      </c>
      <c r="BH8">
        <v>1</v>
      </c>
      <c r="BI8">
        <v>5</v>
      </c>
      <c r="BJ8">
        <v>1.2</v>
      </c>
      <c r="BK8">
        <v>5</v>
      </c>
      <c r="BL8">
        <v>114.71</v>
      </c>
      <c r="BM8">
        <v>17.21</v>
      </c>
      <c r="BN8">
        <v>131.91999999999999</v>
      </c>
      <c r="BO8">
        <v>131.91999999999999</v>
      </c>
      <c r="BQ8" t="s">
        <v>153</v>
      </c>
      <c r="BR8" t="s">
        <v>211</v>
      </c>
      <c r="BS8" s="3">
        <v>44462</v>
      </c>
      <c r="BT8" s="4">
        <v>0.40069444444444446</v>
      </c>
      <c r="BU8" t="s">
        <v>212</v>
      </c>
      <c r="BV8" t="s">
        <v>77</v>
      </c>
      <c r="BY8">
        <v>6000</v>
      </c>
      <c r="CC8" t="s">
        <v>91</v>
      </c>
      <c r="CD8">
        <v>7800</v>
      </c>
      <c r="CE8" t="s">
        <v>78</v>
      </c>
      <c r="CF8" s="3">
        <v>44466</v>
      </c>
      <c r="CI8">
        <v>2</v>
      </c>
      <c r="CJ8">
        <v>2</v>
      </c>
      <c r="CK8" t="s">
        <v>93</v>
      </c>
      <c r="CL8" t="s">
        <v>79</v>
      </c>
    </row>
    <row r="9" spans="1:92" x14ac:dyDescent="0.25">
      <c r="A9" t="s">
        <v>177</v>
      </c>
      <c r="B9" t="s">
        <v>178</v>
      </c>
      <c r="C9" t="s">
        <v>72</v>
      </c>
      <c r="E9" t="str">
        <f>"009940718569"</f>
        <v>009940718569</v>
      </c>
      <c r="F9" s="3">
        <v>44461</v>
      </c>
      <c r="G9">
        <v>202203</v>
      </c>
      <c r="H9" t="s">
        <v>80</v>
      </c>
      <c r="I9" t="s">
        <v>81</v>
      </c>
      <c r="J9" t="s">
        <v>179</v>
      </c>
      <c r="K9" t="s">
        <v>75</v>
      </c>
      <c r="L9" t="s">
        <v>73</v>
      </c>
      <c r="M9" t="s">
        <v>74</v>
      </c>
      <c r="N9" t="s">
        <v>213</v>
      </c>
      <c r="O9" t="s">
        <v>82</v>
      </c>
      <c r="P9" t="str">
        <f>"11972270 FM                   "</f>
        <v xml:space="preserve">11972270 FM                   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  <c r="AG9">
        <v>0</v>
      </c>
      <c r="AH9">
        <v>0</v>
      </c>
      <c r="AI9">
        <v>0</v>
      </c>
      <c r="AJ9">
        <v>0</v>
      </c>
      <c r="AK9">
        <v>11.72</v>
      </c>
      <c r="AL9">
        <v>0</v>
      </c>
      <c r="AM9">
        <v>0</v>
      </c>
      <c r="AN9">
        <v>0</v>
      </c>
      <c r="AO9">
        <v>0</v>
      </c>
      <c r="AP9">
        <v>0</v>
      </c>
      <c r="AQ9">
        <v>0</v>
      </c>
      <c r="AR9">
        <v>0</v>
      </c>
      <c r="AS9">
        <v>0</v>
      </c>
      <c r="AT9">
        <v>0</v>
      </c>
      <c r="AU9">
        <v>0</v>
      </c>
      <c r="AV9">
        <v>0</v>
      </c>
      <c r="AW9">
        <v>0</v>
      </c>
      <c r="AX9">
        <v>0</v>
      </c>
      <c r="AY9">
        <v>0</v>
      </c>
      <c r="AZ9">
        <v>0</v>
      </c>
      <c r="BA9">
        <v>0</v>
      </c>
      <c r="BB9">
        <v>0</v>
      </c>
      <c r="BG9">
        <v>0</v>
      </c>
      <c r="BH9">
        <v>1</v>
      </c>
      <c r="BI9">
        <v>1</v>
      </c>
      <c r="BJ9">
        <v>0.2</v>
      </c>
      <c r="BK9">
        <v>1</v>
      </c>
      <c r="BL9">
        <v>53.59</v>
      </c>
      <c r="BM9">
        <v>8.0399999999999991</v>
      </c>
      <c r="BN9">
        <v>61.63</v>
      </c>
      <c r="BO9">
        <v>61.63</v>
      </c>
      <c r="BQ9" t="s">
        <v>214</v>
      </c>
      <c r="BR9" t="s">
        <v>215</v>
      </c>
      <c r="BS9" s="3">
        <v>44462</v>
      </c>
      <c r="BT9" s="4">
        <v>0.36319444444444443</v>
      </c>
      <c r="BU9" t="s">
        <v>133</v>
      </c>
      <c r="BV9" t="s">
        <v>77</v>
      </c>
      <c r="BY9">
        <v>1200</v>
      </c>
      <c r="BZ9" t="s">
        <v>83</v>
      </c>
      <c r="CA9" t="s">
        <v>118</v>
      </c>
      <c r="CC9" t="s">
        <v>74</v>
      </c>
      <c r="CD9">
        <v>2021</v>
      </c>
      <c r="CE9" t="s">
        <v>78</v>
      </c>
      <c r="CF9" s="3">
        <v>44463</v>
      </c>
      <c r="CI9">
        <v>1</v>
      </c>
      <c r="CJ9">
        <v>1</v>
      </c>
      <c r="CK9">
        <v>21</v>
      </c>
      <c r="CL9" t="s">
        <v>79</v>
      </c>
    </row>
    <row r="10" spans="1:92" x14ac:dyDescent="0.25">
      <c r="A10" t="s">
        <v>177</v>
      </c>
      <c r="B10" t="s">
        <v>178</v>
      </c>
      <c r="C10" t="s">
        <v>72</v>
      </c>
      <c r="E10" t="str">
        <f>"009941853396"</f>
        <v>009941853396</v>
      </c>
      <c r="F10" s="3">
        <v>44461</v>
      </c>
      <c r="G10">
        <v>202203</v>
      </c>
      <c r="H10" t="s">
        <v>73</v>
      </c>
      <c r="I10" t="s">
        <v>74</v>
      </c>
      <c r="J10" t="s">
        <v>216</v>
      </c>
      <c r="K10" t="s">
        <v>75</v>
      </c>
      <c r="L10" t="s">
        <v>195</v>
      </c>
      <c r="M10" t="s">
        <v>196</v>
      </c>
      <c r="N10" t="s">
        <v>217</v>
      </c>
      <c r="O10" t="s">
        <v>82</v>
      </c>
      <c r="P10" t="str">
        <f>"11005506HR 460040             "</f>
        <v xml:space="preserve">11005506HR 460040             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>
        <v>0</v>
      </c>
      <c r="AE10">
        <v>0</v>
      </c>
      <c r="AF10">
        <v>0</v>
      </c>
      <c r="AG10">
        <v>0</v>
      </c>
      <c r="AH10">
        <v>0</v>
      </c>
      <c r="AI10">
        <v>0</v>
      </c>
      <c r="AJ10">
        <v>0</v>
      </c>
      <c r="AK10">
        <v>22.71</v>
      </c>
      <c r="AL10">
        <v>0</v>
      </c>
      <c r="AM10">
        <v>0</v>
      </c>
      <c r="AN10">
        <v>0</v>
      </c>
      <c r="AO10">
        <v>0</v>
      </c>
      <c r="AP10">
        <v>0</v>
      </c>
      <c r="AQ10">
        <v>0</v>
      </c>
      <c r="AR10">
        <v>0</v>
      </c>
      <c r="AS10">
        <v>0</v>
      </c>
      <c r="AT10">
        <v>0</v>
      </c>
      <c r="AU10">
        <v>0</v>
      </c>
      <c r="AV10">
        <v>0</v>
      </c>
      <c r="AW10">
        <v>0</v>
      </c>
      <c r="AX10">
        <v>0</v>
      </c>
      <c r="AY10">
        <v>0</v>
      </c>
      <c r="AZ10">
        <v>0</v>
      </c>
      <c r="BA10">
        <v>0</v>
      </c>
      <c r="BB10">
        <v>0</v>
      </c>
      <c r="BG10">
        <v>0</v>
      </c>
      <c r="BH10">
        <v>1</v>
      </c>
      <c r="BI10">
        <v>0.9</v>
      </c>
      <c r="BJ10">
        <v>1.8</v>
      </c>
      <c r="BK10">
        <v>2</v>
      </c>
      <c r="BL10">
        <v>103.83</v>
      </c>
      <c r="BM10">
        <v>15.57</v>
      </c>
      <c r="BN10">
        <v>119.4</v>
      </c>
      <c r="BO10">
        <v>119.4</v>
      </c>
      <c r="BQ10">
        <v>283841371</v>
      </c>
      <c r="BR10" t="s">
        <v>218</v>
      </c>
      <c r="BS10" s="3">
        <v>44462</v>
      </c>
      <c r="BT10" s="4">
        <v>0.6743055555555556</v>
      </c>
      <c r="BU10" t="s">
        <v>219</v>
      </c>
      <c r="BV10" t="s">
        <v>77</v>
      </c>
      <c r="BY10">
        <v>9157.77</v>
      </c>
      <c r="BZ10" t="s">
        <v>83</v>
      </c>
      <c r="CA10" t="s">
        <v>220</v>
      </c>
      <c r="CC10" t="s">
        <v>196</v>
      </c>
      <c r="CD10">
        <v>7220</v>
      </c>
      <c r="CE10" t="s">
        <v>78</v>
      </c>
      <c r="CF10" s="3">
        <v>44466</v>
      </c>
      <c r="CI10">
        <v>2</v>
      </c>
      <c r="CJ10">
        <v>1</v>
      </c>
      <c r="CK10">
        <v>23</v>
      </c>
      <c r="CL10" t="s">
        <v>79</v>
      </c>
    </row>
    <row r="11" spans="1:92" x14ac:dyDescent="0.25">
      <c r="A11" t="s">
        <v>177</v>
      </c>
      <c r="B11" t="s">
        <v>178</v>
      </c>
      <c r="C11" t="s">
        <v>72</v>
      </c>
      <c r="E11" t="str">
        <f>"009941827334"</f>
        <v>009941827334</v>
      </c>
      <c r="F11" s="3">
        <v>44447</v>
      </c>
      <c r="G11">
        <v>202203</v>
      </c>
      <c r="H11" t="s">
        <v>101</v>
      </c>
      <c r="I11" t="s">
        <v>91</v>
      </c>
      <c r="J11" t="s">
        <v>176</v>
      </c>
      <c r="K11" t="s">
        <v>75</v>
      </c>
      <c r="L11" t="s">
        <v>94</v>
      </c>
      <c r="M11" t="s">
        <v>95</v>
      </c>
      <c r="N11" t="s">
        <v>221</v>
      </c>
      <c r="O11" t="s">
        <v>82</v>
      </c>
      <c r="P11" t="str">
        <f>"NA                            "</f>
        <v xml:space="preserve">NA                            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>
        <v>0</v>
      </c>
      <c r="AE11">
        <v>0</v>
      </c>
      <c r="AF11">
        <v>0</v>
      </c>
      <c r="AG11">
        <v>0</v>
      </c>
      <c r="AH11">
        <v>0</v>
      </c>
      <c r="AI11">
        <v>0</v>
      </c>
      <c r="AJ11">
        <v>0</v>
      </c>
      <c r="AK11">
        <v>371.97</v>
      </c>
      <c r="AL11">
        <v>0</v>
      </c>
      <c r="AM11">
        <v>0</v>
      </c>
      <c r="AN11">
        <v>0</v>
      </c>
      <c r="AO11">
        <v>0</v>
      </c>
      <c r="AP11">
        <v>0</v>
      </c>
      <c r="AQ11">
        <v>0</v>
      </c>
      <c r="AR11">
        <v>0</v>
      </c>
      <c r="AS11">
        <v>0</v>
      </c>
      <c r="AT11">
        <v>0</v>
      </c>
      <c r="AU11">
        <v>0</v>
      </c>
      <c r="AV11">
        <v>0</v>
      </c>
      <c r="AW11">
        <v>0</v>
      </c>
      <c r="AX11">
        <v>0</v>
      </c>
      <c r="AY11">
        <v>0</v>
      </c>
      <c r="AZ11">
        <v>0</v>
      </c>
      <c r="BA11">
        <v>0</v>
      </c>
      <c r="BB11">
        <v>0</v>
      </c>
      <c r="BG11">
        <v>0</v>
      </c>
      <c r="BH11">
        <v>3</v>
      </c>
      <c r="BI11">
        <v>53.5</v>
      </c>
      <c r="BJ11">
        <v>63.5</v>
      </c>
      <c r="BK11">
        <v>63.5</v>
      </c>
      <c r="BL11">
        <v>1700.42</v>
      </c>
      <c r="BM11">
        <v>255.06</v>
      </c>
      <c r="BN11">
        <v>1955.48</v>
      </c>
      <c r="BO11">
        <v>1955.48</v>
      </c>
      <c r="BQ11" t="s">
        <v>222</v>
      </c>
      <c r="BR11" t="s">
        <v>208</v>
      </c>
      <c r="BS11" s="3">
        <v>44449</v>
      </c>
      <c r="BT11" s="4">
        <v>0.38958333333333334</v>
      </c>
      <c r="BU11" t="s">
        <v>192</v>
      </c>
      <c r="BV11" t="s">
        <v>79</v>
      </c>
      <c r="BW11" t="s">
        <v>96</v>
      </c>
      <c r="BX11" t="s">
        <v>156</v>
      </c>
      <c r="BY11">
        <v>317278</v>
      </c>
      <c r="BZ11" t="s">
        <v>129</v>
      </c>
      <c r="CA11" t="s">
        <v>193</v>
      </c>
      <c r="CC11" t="s">
        <v>95</v>
      </c>
      <c r="CD11">
        <v>6001</v>
      </c>
      <c r="CE11" t="s">
        <v>78</v>
      </c>
      <c r="CF11" s="3">
        <v>44449</v>
      </c>
      <c r="CI11">
        <v>1</v>
      </c>
      <c r="CJ11">
        <v>2</v>
      </c>
      <c r="CK11">
        <v>21</v>
      </c>
      <c r="CL11" t="s">
        <v>79</v>
      </c>
    </row>
    <row r="12" spans="1:92" x14ac:dyDescent="0.25">
      <c r="A12" t="s">
        <v>223</v>
      </c>
      <c r="B12" t="s">
        <v>178</v>
      </c>
      <c r="C12" t="s">
        <v>72</v>
      </c>
      <c r="E12" t="str">
        <f>"009942176835"</f>
        <v>009942176835</v>
      </c>
      <c r="F12" s="3">
        <v>44466</v>
      </c>
      <c r="G12">
        <v>202203</v>
      </c>
      <c r="H12" t="s">
        <v>148</v>
      </c>
      <c r="I12" t="s">
        <v>148</v>
      </c>
      <c r="J12" t="s">
        <v>224</v>
      </c>
      <c r="K12" t="s">
        <v>75</v>
      </c>
      <c r="L12" t="s">
        <v>122</v>
      </c>
      <c r="M12" t="s">
        <v>123</v>
      </c>
      <c r="N12" t="s">
        <v>225</v>
      </c>
      <c r="O12" t="s">
        <v>82</v>
      </c>
      <c r="P12" t="str">
        <f>"NA                            "</f>
        <v xml:space="preserve">NA                            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  <c r="AB12">
        <v>0</v>
      </c>
      <c r="AC12">
        <v>0</v>
      </c>
      <c r="AD12">
        <v>0</v>
      </c>
      <c r="AE12">
        <v>0</v>
      </c>
      <c r="AF12">
        <v>0</v>
      </c>
      <c r="AG12">
        <v>0</v>
      </c>
      <c r="AH12">
        <v>0</v>
      </c>
      <c r="AI12">
        <v>0</v>
      </c>
      <c r="AJ12">
        <v>0</v>
      </c>
      <c r="AK12">
        <v>38.1</v>
      </c>
      <c r="AL12">
        <v>0</v>
      </c>
      <c r="AM12">
        <v>0</v>
      </c>
      <c r="AN12">
        <v>0</v>
      </c>
      <c r="AO12">
        <v>0</v>
      </c>
      <c r="AP12">
        <v>0</v>
      </c>
      <c r="AQ12">
        <v>0</v>
      </c>
      <c r="AR12">
        <v>0</v>
      </c>
      <c r="AS12">
        <v>0</v>
      </c>
      <c r="AT12">
        <v>0</v>
      </c>
      <c r="AU12">
        <v>0</v>
      </c>
      <c r="AV12">
        <v>0</v>
      </c>
      <c r="AW12">
        <v>0</v>
      </c>
      <c r="AX12">
        <v>0</v>
      </c>
      <c r="AY12">
        <v>0</v>
      </c>
      <c r="AZ12">
        <v>0</v>
      </c>
      <c r="BA12">
        <v>0</v>
      </c>
      <c r="BB12">
        <v>0</v>
      </c>
      <c r="BG12">
        <v>0</v>
      </c>
      <c r="BH12">
        <v>1</v>
      </c>
      <c r="BI12">
        <v>3.2</v>
      </c>
      <c r="BJ12">
        <v>2.2999999999999998</v>
      </c>
      <c r="BK12">
        <v>3.5</v>
      </c>
      <c r="BL12">
        <v>174.18</v>
      </c>
      <c r="BM12">
        <v>26.13</v>
      </c>
      <c r="BN12">
        <v>200.31</v>
      </c>
      <c r="BO12">
        <v>200.31</v>
      </c>
      <c r="BR12" t="s">
        <v>226</v>
      </c>
      <c r="BS12" s="3">
        <v>44468</v>
      </c>
      <c r="BT12" s="4">
        <v>0.52847222222222223</v>
      </c>
      <c r="BU12" t="s">
        <v>227</v>
      </c>
      <c r="BV12" t="s">
        <v>79</v>
      </c>
      <c r="BY12">
        <v>11564</v>
      </c>
      <c r="BZ12" t="s">
        <v>83</v>
      </c>
      <c r="CC12" t="s">
        <v>123</v>
      </c>
      <c r="CD12">
        <v>3200</v>
      </c>
      <c r="CE12" t="s">
        <v>78</v>
      </c>
      <c r="CI12">
        <v>1</v>
      </c>
      <c r="CJ12">
        <v>2</v>
      </c>
      <c r="CK12">
        <v>23</v>
      </c>
      <c r="CL12" t="s">
        <v>79</v>
      </c>
    </row>
    <row r="13" spans="1:92" x14ac:dyDescent="0.25">
      <c r="A13" t="s">
        <v>177</v>
      </c>
      <c r="B13" t="s">
        <v>178</v>
      </c>
      <c r="C13" t="s">
        <v>72</v>
      </c>
      <c r="E13" t="str">
        <f>"009940718571"</f>
        <v>009940718571</v>
      </c>
      <c r="F13" s="3">
        <v>44462</v>
      </c>
      <c r="G13">
        <v>202203</v>
      </c>
      <c r="H13" t="s">
        <v>80</v>
      </c>
      <c r="I13" t="s">
        <v>81</v>
      </c>
      <c r="J13" t="s">
        <v>179</v>
      </c>
      <c r="K13" t="s">
        <v>75</v>
      </c>
      <c r="L13" t="s">
        <v>94</v>
      </c>
      <c r="M13" t="s">
        <v>95</v>
      </c>
      <c r="N13" t="s">
        <v>179</v>
      </c>
      <c r="O13" t="s">
        <v>85</v>
      </c>
      <c r="P13" t="str">
        <f>"119 422 70FM                  "</f>
        <v xml:space="preserve">119 422 70FM                  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23.81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G13">
        <v>0</v>
      </c>
      <c r="BH13">
        <v>1</v>
      </c>
      <c r="BI13">
        <v>1</v>
      </c>
      <c r="BJ13">
        <v>0.7</v>
      </c>
      <c r="BK13">
        <v>1</v>
      </c>
      <c r="BL13">
        <v>113.85</v>
      </c>
      <c r="BM13">
        <v>17.079999999999998</v>
      </c>
      <c r="BN13">
        <v>130.93</v>
      </c>
      <c r="BO13">
        <v>130.93</v>
      </c>
      <c r="BQ13" t="s">
        <v>228</v>
      </c>
      <c r="BR13" t="s">
        <v>128</v>
      </c>
      <c r="BS13" s="3">
        <v>44466</v>
      </c>
      <c r="BT13" s="4">
        <v>0.4145833333333333</v>
      </c>
      <c r="BU13" t="s">
        <v>165</v>
      </c>
      <c r="BV13" t="s">
        <v>77</v>
      </c>
      <c r="BY13">
        <v>3600</v>
      </c>
      <c r="CA13" t="s">
        <v>138</v>
      </c>
      <c r="CC13" t="s">
        <v>95</v>
      </c>
      <c r="CD13">
        <v>6000</v>
      </c>
      <c r="CE13" t="s">
        <v>78</v>
      </c>
      <c r="CF13" s="3">
        <v>44467</v>
      </c>
      <c r="CI13">
        <v>2</v>
      </c>
      <c r="CJ13">
        <v>2</v>
      </c>
      <c r="CK13" t="s">
        <v>116</v>
      </c>
      <c r="CL13" t="s">
        <v>79</v>
      </c>
    </row>
    <row r="14" spans="1:92" x14ac:dyDescent="0.25">
      <c r="A14" t="s">
        <v>177</v>
      </c>
      <c r="B14" t="s">
        <v>178</v>
      </c>
      <c r="C14" t="s">
        <v>72</v>
      </c>
      <c r="E14" t="str">
        <f>"009941020894"</f>
        <v>009941020894</v>
      </c>
      <c r="F14" s="3">
        <v>44466</v>
      </c>
      <c r="G14">
        <v>202203</v>
      </c>
      <c r="H14" t="s">
        <v>94</v>
      </c>
      <c r="I14" t="s">
        <v>95</v>
      </c>
      <c r="J14" t="s">
        <v>176</v>
      </c>
      <c r="K14" t="s">
        <v>75</v>
      </c>
      <c r="L14" t="s">
        <v>113</v>
      </c>
      <c r="M14" t="s">
        <v>114</v>
      </c>
      <c r="N14" t="s">
        <v>229</v>
      </c>
      <c r="O14" t="s">
        <v>85</v>
      </c>
      <c r="P14" t="str">
        <f>"                              "</f>
        <v xml:space="preserve">                              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0</v>
      </c>
      <c r="AF14">
        <v>0</v>
      </c>
      <c r="AG14">
        <v>0</v>
      </c>
      <c r="AH14">
        <v>0</v>
      </c>
      <c r="AI14">
        <v>0</v>
      </c>
      <c r="AJ14">
        <v>0</v>
      </c>
      <c r="AK14">
        <v>63.05</v>
      </c>
      <c r="AL14">
        <v>0</v>
      </c>
      <c r="AM14">
        <v>0</v>
      </c>
      <c r="AN14">
        <v>0</v>
      </c>
      <c r="AO14">
        <v>0</v>
      </c>
      <c r="AP14">
        <v>0</v>
      </c>
      <c r="AQ14">
        <v>0</v>
      </c>
      <c r="AR14">
        <v>0</v>
      </c>
      <c r="AS14">
        <v>0</v>
      </c>
      <c r="AT14">
        <v>0</v>
      </c>
      <c r="AU14">
        <v>0</v>
      </c>
      <c r="AV14">
        <v>0</v>
      </c>
      <c r="AW14">
        <v>0</v>
      </c>
      <c r="AX14">
        <v>0</v>
      </c>
      <c r="AY14">
        <v>0</v>
      </c>
      <c r="AZ14">
        <v>0</v>
      </c>
      <c r="BA14">
        <v>0</v>
      </c>
      <c r="BB14">
        <v>0</v>
      </c>
      <c r="BG14">
        <v>0</v>
      </c>
      <c r="BH14">
        <v>3</v>
      </c>
      <c r="BI14">
        <v>15</v>
      </c>
      <c r="BJ14">
        <v>52.8</v>
      </c>
      <c r="BK14">
        <v>53</v>
      </c>
      <c r="BL14">
        <v>293.22000000000003</v>
      </c>
      <c r="BM14">
        <v>43.98</v>
      </c>
      <c r="BN14">
        <v>337.2</v>
      </c>
      <c r="BO14">
        <v>337.2</v>
      </c>
      <c r="BQ14" t="s">
        <v>230</v>
      </c>
      <c r="BR14" t="s">
        <v>222</v>
      </c>
      <c r="BS14" s="3">
        <v>44469</v>
      </c>
      <c r="BT14" s="4">
        <v>0.47152777777777777</v>
      </c>
      <c r="BU14" t="s">
        <v>231</v>
      </c>
      <c r="BY14">
        <v>88000</v>
      </c>
      <c r="CA14" t="s">
        <v>174</v>
      </c>
      <c r="CC14" t="s">
        <v>114</v>
      </c>
      <c r="CD14">
        <v>1682</v>
      </c>
      <c r="CE14" t="s">
        <v>78</v>
      </c>
      <c r="CI14">
        <v>2</v>
      </c>
      <c r="CJ14">
        <v>3</v>
      </c>
      <c r="CK14" t="s">
        <v>93</v>
      </c>
      <c r="CL14" t="s">
        <v>79</v>
      </c>
    </row>
    <row r="15" spans="1:92" x14ac:dyDescent="0.25">
      <c r="A15" t="s">
        <v>177</v>
      </c>
      <c r="B15" t="s">
        <v>178</v>
      </c>
      <c r="C15" t="s">
        <v>72</v>
      </c>
      <c r="E15" t="str">
        <f>"009941578739"</f>
        <v>009941578739</v>
      </c>
      <c r="F15" s="3">
        <v>44462</v>
      </c>
      <c r="G15">
        <v>202203</v>
      </c>
      <c r="H15" t="s">
        <v>94</v>
      </c>
      <c r="I15" t="s">
        <v>95</v>
      </c>
      <c r="J15" t="s">
        <v>179</v>
      </c>
      <c r="K15" t="s">
        <v>75</v>
      </c>
      <c r="L15" t="s">
        <v>169</v>
      </c>
      <c r="M15" t="s">
        <v>166</v>
      </c>
      <c r="N15" t="s">
        <v>232</v>
      </c>
      <c r="O15" t="s">
        <v>82</v>
      </c>
      <c r="P15" t="str">
        <f>"11912270 FM                   "</f>
        <v xml:space="preserve">11912270 FM                   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29.3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G15">
        <v>0</v>
      </c>
      <c r="BH15">
        <v>1</v>
      </c>
      <c r="BI15">
        <v>3.2</v>
      </c>
      <c r="BJ15">
        <v>4.8</v>
      </c>
      <c r="BK15">
        <v>5</v>
      </c>
      <c r="BL15">
        <v>133.93</v>
      </c>
      <c r="BM15">
        <v>20.09</v>
      </c>
      <c r="BN15">
        <v>154.02000000000001</v>
      </c>
      <c r="BO15">
        <v>154.02000000000001</v>
      </c>
      <c r="BQ15" t="s">
        <v>233</v>
      </c>
      <c r="BR15" t="s">
        <v>234</v>
      </c>
      <c r="BS15" s="3">
        <v>44466</v>
      </c>
      <c r="BT15" s="4">
        <v>0.41666666666666669</v>
      </c>
      <c r="BU15" t="s">
        <v>235</v>
      </c>
      <c r="BV15" t="s">
        <v>77</v>
      </c>
      <c r="BY15">
        <v>24000</v>
      </c>
      <c r="BZ15" t="s">
        <v>83</v>
      </c>
      <c r="CC15" t="s">
        <v>166</v>
      </c>
      <c r="CD15">
        <v>6530</v>
      </c>
      <c r="CE15" t="s">
        <v>78</v>
      </c>
      <c r="CF15" s="3">
        <v>44466</v>
      </c>
      <c r="CI15">
        <v>1</v>
      </c>
      <c r="CJ15">
        <v>2</v>
      </c>
      <c r="CK15">
        <v>21</v>
      </c>
      <c r="CL15" t="s">
        <v>79</v>
      </c>
    </row>
    <row r="16" spans="1:92" x14ac:dyDescent="0.25">
      <c r="A16" t="s">
        <v>177</v>
      </c>
      <c r="B16" t="s">
        <v>178</v>
      </c>
      <c r="C16" t="s">
        <v>72</v>
      </c>
      <c r="E16" t="str">
        <f>"009940718570"</f>
        <v>009940718570</v>
      </c>
      <c r="F16" s="3">
        <v>44462</v>
      </c>
      <c r="G16">
        <v>202203</v>
      </c>
      <c r="H16" t="s">
        <v>80</v>
      </c>
      <c r="I16" t="s">
        <v>81</v>
      </c>
      <c r="J16" t="s">
        <v>179</v>
      </c>
      <c r="K16" t="s">
        <v>75</v>
      </c>
      <c r="L16" t="s">
        <v>108</v>
      </c>
      <c r="M16" t="s">
        <v>109</v>
      </c>
      <c r="N16" t="s">
        <v>236</v>
      </c>
      <c r="O16" t="s">
        <v>82</v>
      </c>
      <c r="P16" t="str">
        <f>"11942270FM                    "</f>
        <v xml:space="preserve">11942270FM                    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  <c r="AB16">
        <v>0</v>
      </c>
      <c r="AC16">
        <v>0</v>
      </c>
      <c r="AD16">
        <v>0</v>
      </c>
      <c r="AE16">
        <v>0</v>
      </c>
      <c r="AF16">
        <v>0</v>
      </c>
      <c r="AG16">
        <v>0</v>
      </c>
      <c r="AH16">
        <v>0</v>
      </c>
      <c r="AI16">
        <v>0</v>
      </c>
      <c r="AJ16">
        <v>0</v>
      </c>
      <c r="AK16">
        <v>11.72</v>
      </c>
      <c r="AL16">
        <v>0</v>
      </c>
      <c r="AM16">
        <v>0</v>
      </c>
      <c r="AN16">
        <v>0</v>
      </c>
      <c r="AO16">
        <v>0</v>
      </c>
      <c r="AP16">
        <v>0</v>
      </c>
      <c r="AQ16">
        <v>0</v>
      </c>
      <c r="AR16">
        <v>0</v>
      </c>
      <c r="AS16">
        <v>0</v>
      </c>
      <c r="AT16">
        <v>0</v>
      </c>
      <c r="AU16">
        <v>0</v>
      </c>
      <c r="AV16">
        <v>0</v>
      </c>
      <c r="AW16">
        <v>0</v>
      </c>
      <c r="AX16">
        <v>0</v>
      </c>
      <c r="AY16">
        <v>0</v>
      </c>
      <c r="AZ16">
        <v>0</v>
      </c>
      <c r="BA16">
        <v>0</v>
      </c>
      <c r="BB16">
        <v>0</v>
      </c>
      <c r="BG16">
        <v>0</v>
      </c>
      <c r="BH16">
        <v>1</v>
      </c>
      <c r="BI16">
        <v>1</v>
      </c>
      <c r="BJ16">
        <v>0.2</v>
      </c>
      <c r="BK16">
        <v>1</v>
      </c>
      <c r="BL16">
        <v>53.59</v>
      </c>
      <c r="BM16">
        <v>8.0399999999999991</v>
      </c>
      <c r="BN16">
        <v>61.63</v>
      </c>
      <c r="BO16">
        <v>61.63</v>
      </c>
      <c r="BQ16" t="s">
        <v>237</v>
      </c>
      <c r="BR16" t="s">
        <v>182</v>
      </c>
      <c r="BS16" s="3">
        <v>44466</v>
      </c>
      <c r="BT16" s="4">
        <v>0.41111111111111115</v>
      </c>
      <c r="BU16" t="s">
        <v>183</v>
      </c>
      <c r="BV16" t="s">
        <v>77</v>
      </c>
      <c r="BY16">
        <v>1200</v>
      </c>
      <c r="BZ16" t="s">
        <v>83</v>
      </c>
      <c r="CA16" t="s">
        <v>125</v>
      </c>
      <c r="CC16" t="s">
        <v>109</v>
      </c>
      <c r="CD16">
        <v>157</v>
      </c>
      <c r="CE16" t="s">
        <v>78</v>
      </c>
      <c r="CF16" s="3">
        <v>44466</v>
      </c>
      <c r="CI16">
        <v>1</v>
      </c>
      <c r="CJ16">
        <v>2</v>
      </c>
      <c r="CK16">
        <v>21</v>
      </c>
      <c r="CL16" t="s">
        <v>79</v>
      </c>
    </row>
    <row r="17" spans="1:90" x14ac:dyDescent="0.25">
      <c r="A17" t="s">
        <v>223</v>
      </c>
      <c r="B17" t="s">
        <v>178</v>
      </c>
      <c r="C17" t="s">
        <v>72</v>
      </c>
      <c r="E17" t="str">
        <f>"009941438842"</f>
        <v>009941438842</v>
      </c>
      <c r="F17" s="3">
        <v>44462</v>
      </c>
      <c r="G17">
        <v>202203</v>
      </c>
      <c r="H17" t="s">
        <v>151</v>
      </c>
      <c r="I17" t="s">
        <v>152</v>
      </c>
      <c r="J17" t="s">
        <v>232</v>
      </c>
      <c r="K17" t="s">
        <v>75</v>
      </c>
      <c r="L17" t="s">
        <v>94</v>
      </c>
      <c r="M17" t="s">
        <v>95</v>
      </c>
      <c r="N17" t="s">
        <v>232</v>
      </c>
      <c r="O17" t="s">
        <v>82</v>
      </c>
      <c r="P17" t="str">
        <f>"                              "</f>
        <v xml:space="preserve">                              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>
        <v>0</v>
      </c>
      <c r="AB17">
        <v>0</v>
      </c>
      <c r="AC17">
        <v>0</v>
      </c>
      <c r="AD17">
        <v>0</v>
      </c>
      <c r="AE17">
        <v>0</v>
      </c>
      <c r="AF17">
        <v>0</v>
      </c>
      <c r="AG17">
        <v>0</v>
      </c>
      <c r="AH17">
        <v>0</v>
      </c>
      <c r="AI17">
        <v>0</v>
      </c>
      <c r="AJ17">
        <v>0</v>
      </c>
      <c r="AK17">
        <v>11.72</v>
      </c>
      <c r="AL17">
        <v>0</v>
      </c>
      <c r="AM17">
        <v>0</v>
      </c>
      <c r="AN17">
        <v>0</v>
      </c>
      <c r="AO17">
        <v>0</v>
      </c>
      <c r="AP17">
        <v>0</v>
      </c>
      <c r="AQ17">
        <v>0</v>
      </c>
      <c r="AR17">
        <v>0</v>
      </c>
      <c r="AS17">
        <v>0</v>
      </c>
      <c r="AT17">
        <v>0</v>
      </c>
      <c r="AU17">
        <v>0</v>
      </c>
      <c r="AV17">
        <v>0</v>
      </c>
      <c r="AW17">
        <v>0</v>
      </c>
      <c r="AX17">
        <v>0</v>
      </c>
      <c r="AY17">
        <v>0</v>
      </c>
      <c r="AZ17">
        <v>0</v>
      </c>
      <c r="BA17">
        <v>0</v>
      </c>
      <c r="BB17">
        <v>0</v>
      </c>
      <c r="BG17">
        <v>0</v>
      </c>
      <c r="BH17">
        <v>1</v>
      </c>
      <c r="BI17">
        <v>1</v>
      </c>
      <c r="BJ17">
        <v>0.3</v>
      </c>
      <c r="BK17">
        <v>1</v>
      </c>
      <c r="BL17">
        <v>53.59</v>
      </c>
      <c r="BM17">
        <v>8.0399999999999991</v>
      </c>
      <c r="BN17">
        <v>61.63</v>
      </c>
      <c r="BO17">
        <v>61.63</v>
      </c>
      <c r="BQ17" t="s">
        <v>238</v>
      </c>
      <c r="BR17" t="s">
        <v>239</v>
      </c>
      <c r="BS17" s="3">
        <v>44466</v>
      </c>
      <c r="BT17" s="4">
        <v>0.66666666666666663</v>
      </c>
      <c r="BU17" t="s">
        <v>165</v>
      </c>
      <c r="BV17" t="s">
        <v>79</v>
      </c>
      <c r="BW17" t="s">
        <v>96</v>
      </c>
      <c r="BX17" t="s">
        <v>156</v>
      </c>
      <c r="BY17">
        <v>1575</v>
      </c>
      <c r="BZ17" t="s">
        <v>83</v>
      </c>
      <c r="CA17" t="s">
        <v>138</v>
      </c>
      <c r="CC17" t="s">
        <v>95</v>
      </c>
      <c r="CD17">
        <v>6000</v>
      </c>
      <c r="CE17" t="s">
        <v>78</v>
      </c>
      <c r="CF17" s="3">
        <v>44467</v>
      </c>
      <c r="CI17">
        <v>1</v>
      </c>
      <c r="CJ17">
        <v>2</v>
      </c>
      <c r="CK17">
        <v>21</v>
      </c>
      <c r="CL17" t="s">
        <v>79</v>
      </c>
    </row>
    <row r="18" spans="1:90" x14ac:dyDescent="0.25">
      <c r="A18" t="s">
        <v>177</v>
      </c>
      <c r="B18" t="s">
        <v>178</v>
      </c>
      <c r="C18" t="s">
        <v>72</v>
      </c>
      <c r="E18" t="str">
        <f>"009941483597"</f>
        <v>009941483597</v>
      </c>
      <c r="F18" s="3">
        <v>44440</v>
      </c>
      <c r="G18">
        <v>202203</v>
      </c>
      <c r="H18" t="s">
        <v>119</v>
      </c>
      <c r="I18" t="s">
        <v>120</v>
      </c>
      <c r="J18" t="s">
        <v>240</v>
      </c>
      <c r="K18" t="s">
        <v>75</v>
      </c>
      <c r="L18" t="s">
        <v>169</v>
      </c>
      <c r="M18" t="s">
        <v>166</v>
      </c>
      <c r="N18" t="s">
        <v>241</v>
      </c>
      <c r="O18" t="s">
        <v>85</v>
      </c>
      <c r="P18" t="str">
        <f>"470797                        "</f>
        <v xml:space="preserve">470797                        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  <c r="Z18">
        <v>0</v>
      </c>
      <c r="AA18">
        <v>0</v>
      </c>
      <c r="AB18">
        <v>0</v>
      </c>
      <c r="AC18">
        <v>0</v>
      </c>
      <c r="AD18">
        <v>0</v>
      </c>
      <c r="AE18">
        <v>0</v>
      </c>
      <c r="AF18">
        <v>0</v>
      </c>
      <c r="AG18">
        <v>0</v>
      </c>
      <c r="AH18">
        <v>0</v>
      </c>
      <c r="AI18">
        <v>0</v>
      </c>
      <c r="AJ18">
        <v>0</v>
      </c>
      <c r="AK18">
        <v>28.58</v>
      </c>
      <c r="AL18">
        <v>0</v>
      </c>
      <c r="AM18">
        <v>0</v>
      </c>
      <c r="AN18">
        <v>0</v>
      </c>
      <c r="AO18">
        <v>0</v>
      </c>
      <c r="AP18">
        <v>0</v>
      </c>
      <c r="AQ18">
        <v>0</v>
      </c>
      <c r="AR18">
        <v>0</v>
      </c>
      <c r="AS18">
        <v>0</v>
      </c>
      <c r="AT18">
        <v>0</v>
      </c>
      <c r="AU18">
        <v>0</v>
      </c>
      <c r="AV18">
        <v>0</v>
      </c>
      <c r="AW18">
        <v>0</v>
      </c>
      <c r="AX18">
        <v>0</v>
      </c>
      <c r="AY18">
        <v>0</v>
      </c>
      <c r="AZ18">
        <v>0</v>
      </c>
      <c r="BA18">
        <v>0</v>
      </c>
      <c r="BB18">
        <v>0</v>
      </c>
      <c r="BG18">
        <v>0</v>
      </c>
      <c r="BH18">
        <v>1</v>
      </c>
      <c r="BI18">
        <v>2.8</v>
      </c>
      <c r="BJ18">
        <v>5.4</v>
      </c>
      <c r="BK18">
        <v>6</v>
      </c>
      <c r="BL18">
        <v>135.63999999999999</v>
      </c>
      <c r="BM18">
        <v>20.350000000000001</v>
      </c>
      <c r="BN18">
        <v>155.99</v>
      </c>
      <c r="BO18">
        <v>155.99</v>
      </c>
      <c r="BQ18" t="s">
        <v>242</v>
      </c>
      <c r="BR18" t="s">
        <v>243</v>
      </c>
      <c r="BS18" s="3">
        <v>44442</v>
      </c>
      <c r="BT18" s="4">
        <v>0.65555555555555556</v>
      </c>
      <c r="BU18" t="s">
        <v>244</v>
      </c>
      <c r="BV18" t="s">
        <v>77</v>
      </c>
      <c r="BY18">
        <v>27057.279999999999</v>
      </c>
      <c r="CC18" t="s">
        <v>166</v>
      </c>
      <c r="CD18">
        <v>6529</v>
      </c>
      <c r="CE18" t="s">
        <v>78</v>
      </c>
      <c r="CF18" s="3">
        <v>44442</v>
      </c>
      <c r="CI18">
        <v>0</v>
      </c>
      <c r="CJ18">
        <v>0</v>
      </c>
      <c r="CK18" t="s">
        <v>135</v>
      </c>
      <c r="CL18" t="s">
        <v>79</v>
      </c>
    </row>
    <row r="19" spans="1:90" x14ac:dyDescent="0.25">
      <c r="A19" t="s">
        <v>177</v>
      </c>
      <c r="B19" t="s">
        <v>178</v>
      </c>
      <c r="C19" t="s">
        <v>72</v>
      </c>
      <c r="E19" t="str">
        <f>"009941474949"</f>
        <v>009941474949</v>
      </c>
      <c r="F19" s="3">
        <v>44447</v>
      </c>
      <c r="G19">
        <v>202203</v>
      </c>
      <c r="H19" t="s">
        <v>119</v>
      </c>
      <c r="I19" t="s">
        <v>120</v>
      </c>
      <c r="J19" t="s">
        <v>240</v>
      </c>
      <c r="K19" t="s">
        <v>75</v>
      </c>
      <c r="L19" t="s">
        <v>169</v>
      </c>
      <c r="M19" t="s">
        <v>166</v>
      </c>
      <c r="N19" t="s">
        <v>241</v>
      </c>
      <c r="O19" t="s">
        <v>85</v>
      </c>
      <c r="P19" t="str">
        <f>"IBT46391 IBT46357 IBT46390    "</f>
        <v xml:space="preserve">IBT46391 IBT46357 IBT46390    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  <c r="Z19">
        <v>0</v>
      </c>
      <c r="AA19">
        <v>0</v>
      </c>
      <c r="AB19">
        <v>0</v>
      </c>
      <c r="AC19">
        <v>0</v>
      </c>
      <c r="AD19">
        <v>0</v>
      </c>
      <c r="AE19">
        <v>0</v>
      </c>
      <c r="AF19">
        <v>0</v>
      </c>
      <c r="AG19">
        <v>0</v>
      </c>
      <c r="AH19">
        <v>0</v>
      </c>
      <c r="AI19">
        <v>0</v>
      </c>
      <c r="AJ19">
        <v>0</v>
      </c>
      <c r="AK19">
        <v>193.77</v>
      </c>
      <c r="AL19">
        <v>0</v>
      </c>
      <c r="AM19">
        <v>0</v>
      </c>
      <c r="AN19">
        <v>0</v>
      </c>
      <c r="AO19">
        <v>0</v>
      </c>
      <c r="AP19">
        <v>0</v>
      </c>
      <c r="AQ19">
        <v>0</v>
      </c>
      <c r="AR19">
        <v>0</v>
      </c>
      <c r="AS19">
        <v>0</v>
      </c>
      <c r="AT19">
        <v>0</v>
      </c>
      <c r="AU19">
        <v>0</v>
      </c>
      <c r="AV19">
        <v>0</v>
      </c>
      <c r="AW19">
        <v>0</v>
      </c>
      <c r="AX19">
        <v>0</v>
      </c>
      <c r="AY19">
        <v>0</v>
      </c>
      <c r="AZ19">
        <v>0</v>
      </c>
      <c r="BA19">
        <v>0</v>
      </c>
      <c r="BB19">
        <v>0</v>
      </c>
      <c r="BG19">
        <v>0</v>
      </c>
      <c r="BH19">
        <v>3</v>
      </c>
      <c r="BI19">
        <v>56</v>
      </c>
      <c r="BJ19">
        <v>112.9</v>
      </c>
      <c r="BK19">
        <v>113</v>
      </c>
      <c r="BL19">
        <v>890.79</v>
      </c>
      <c r="BM19">
        <v>133.62</v>
      </c>
      <c r="BN19">
        <v>1024.4100000000001</v>
      </c>
      <c r="BO19">
        <v>1024.4100000000001</v>
      </c>
      <c r="BQ19" t="s">
        <v>245</v>
      </c>
      <c r="BR19" t="s">
        <v>246</v>
      </c>
      <c r="BS19" s="3">
        <v>44452</v>
      </c>
      <c r="BT19" s="4">
        <v>0.58263888888888882</v>
      </c>
      <c r="BU19" t="s">
        <v>247</v>
      </c>
      <c r="BV19" t="s">
        <v>79</v>
      </c>
      <c r="BY19">
        <v>564683</v>
      </c>
      <c r="CC19" t="s">
        <v>166</v>
      </c>
      <c r="CD19">
        <v>6529</v>
      </c>
      <c r="CE19" t="s">
        <v>78</v>
      </c>
      <c r="CF19" s="3">
        <v>44452</v>
      </c>
      <c r="CI19">
        <v>0</v>
      </c>
      <c r="CJ19">
        <v>0</v>
      </c>
      <c r="CK19" t="s">
        <v>135</v>
      </c>
      <c r="CL19" t="s">
        <v>79</v>
      </c>
    </row>
    <row r="20" spans="1:90" x14ac:dyDescent="0.25">
      <c r="A20" t="s">
        <v>177</v>
      </c>
      <c r="B20" t="s">
        <v>178</v>
      </c>
      <c r="C20" t="s">
        <v>72</v>
      </c>
      <c r="E20" t="str">
        <f>"009941483591"</f>
        <v>009941483591</v>
      </c>
      <c r="F20" s="3">
        <v>44441</v>
      </c>
      <c r="G20">
        <v>202203</v>
      </c>
      <c r="H20" t="s">
        <v>119</v>
      </c>
      <c r="I20" t="s">
        <v>120</v>
      </c>
      <c r="J20" t="s">
        <v>240</v>
      </c>
      <c r="K20" t="s">
        <v>75</v>
      </c>
      <c r="L20" t="s">
        <v>248</v>
      </c>
      <c r="M20" t="s">
        <v>248</v>
      </c>
      <c r="N20" t="s">
        <v>249</v>
      </c>
      <c r="O20" t="s">
        <v>85</v>
      </c>
      <c r="P20" t="str">
        <f>"471040                        "</f>
        <v xml:space="preserve">471040                        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  <c r="Z20">
        <v>0</v>
      </c>
      <c r="AA20">
        <v>0</v>
      </c>
      <c r="AB20">
        <v>0</v>
      </c>
      <c r="AC20">
        <v>0</v>
      </c>
      <c r="AD20">
        <v>0</v>
      </c>
      <c r="AE20">
        <v>0</v>
      </c>
      <c r="AF20">
        <v>0</v>
      </c>
      <c r="AG20">
        <v>0</v>
      </c>
      <c r="AH20">
        <v>0</v>
      </c>
      <c r="AI20">
        <v>0</v>
      </c>
      <c r="AJ20">
        <v>0</v>
      </c>
      <c r="AK20">
        <v>28.58</v>
      </c>
      <c r="AL20">
        <v>0</v>
      </c>
      <c r="AM20">
        <v>0</v>
      </c>
      <c r="AN20">
        <v>0</v>
      </c>
      <c r="AO20">
        <v>0</v>
      </c>
      <c r="AP20">
        <v>0</v>
      </c>
      <c r="AQ20">
        <v>0</v>
      </c>
      <c r="AR20">
        <v>0</v>
      </c>
      <c r="AS20">
        <v>0</v>
      </c>
      <c r="AT20">
        <v>0</v>
      </c>
      <c r="AU20">
        <v>0</v>
      </c>
      <c r="AV20">
        <v>0</v>
      </c>
      <c r="AW20">
        <v>0</v>
      </c>
      <c r="AX20">
        <v>0</v>
      </c>
      <c r="AY20">
        <v>0</v>
      </c>
      <c r="AZ20">
        <v>0</v>
      </c>
      <c r="BA20">
        <v>0</v>
      </c>
      <c r="BB20">
        <v>0</v>
      </c>
      <c r="BG20">
        <v>0</v>
      </c>
      <c r="BH20">
        <v>1</v>
      </c>
      <c r="BI20">
        <v>11.2</v>
      </c>
      <c r="BJ20">
        <v>6.4</v>
      </c>
      <c r="BK20">
        <v>12</v>
      </c>
      <c r="BL20">
        <v>135.63999999999999</v>
      </c>
      <c r="BM20">
        <v>20.350000000000001</v>
      </c>
      <c r="BN20">
        <v>155.99</v>
      </c>
      <c r="BO20">
        <v>155.99</v>
      </c>
      <c r="BQ20" t="s">
        <v>250</v>
      </c>
      <c r="BR20" t="s">
        <v>243</v>
      </c>
      <c r="BS20" s="3">
        <v>44446</v>
      </c>
      <c r="BT20" s="4">
        <v>0.67638888888888893</v>
      </c>
      <c r="BU20" t="s">
        <v>251</v>
      </c>
      <c r="BV20" t="s">
        <v>77</v>
      </c>
      <c r="BY20">
        <v>32035.54</v>
      </c>
      <c r="CA20" t="s">
        <v>252</v>
      </c>
      <c r="CC20" t="s">
        <v>248</v>
      </c>
      <c r="CD20">
        <v>6836</v>
      </c>
      <c r="CE20" t="s">
        <v>78</v>
      </c>
      <c r="CF20" s="3">
        <v>44447</v>
      </c>
      <c r="CI20">
        <v>3</v>
      </c>
      <c r="CJ20">
        <v>3</v>
      </c>
      <c r="CK20" t="s">
        <v>135</v>
      </c>
      <c r="CL20" t="s">
        <v>79</v>
      </c>
    </row>
    <row r="21" spans="1:90" x14ac:dyDescent="0.25">
      <c r="A21" t="s">
        <v>177</v>
      </c>
      <c r="B21" t="s">
        <v>178</v>
      </c>
      <c r="C21" t="s">
        <v>72</v>
      </c>
      <c r="E21" t="str">
        <f>"009941483599"</f>
        <v>009941483599</v>
      </c>
      <c r="F21" s="3">
        <v>44445</v>
      </c>
      <c r="G21">
        <v>202203</v>
      </c>
      <c r="H21" t="s">
        <v>119</v>
      </c>
      <c r="I21" t="s">
        <v>120</v>
      </c>
      <c r="J21" t="s">
        <v>240</v>
      </c>
      <c r="K21" t="s">
        <v>75</v>
      </c>
      <c r="L21" t="s">
        <v>169</v>
      </c>
      <c r="M21" t="s">
        <v>166</v>
      </c>
      <c r="N21" t="s">
        <v>241</v>
      </c>
      <c r="O21" t="s">
        <v>85</v>
      </c>
      <c r="P21" t="str">
        <f>"IBT46348                      "</f>
        <v xml:space="preserve">IBT46348                      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  <c r="Z21">
        <v>0</v>
      </c>
      <c r="AA21">
        <v>0</v>
      </c>
      <c r="AB21">
        <v>0</v>
      </c>
      <c r="AC21">
        <v>0</v>
      </c>
      <c r="AD21">
        <v>0</v>
      </c>
      <c r="AE21">
        <v>0</v>
      </c>
      <c r="AF21">
        <v>0</v>
      </c>
      <c r="AG21">
        <v>0</v>
      </c>
      <c r="AH21">
        <v>0</v>
      </c>
      <c r="AI21">
        <v>0</v>
      </c>
      <c r="AJ21">
        <v>0</v>
      </c>
      <c r="AK21">
        <v>40.380000000000003</v>
      </c>
      <c r="AL21">
        <v>0</v>
      </c>
      <c r="AM21">
        <v>0</v>
      </c>
      <c r="AN21">
        <v>0</v>
      </c>
      <c r="AO21">
        <v>0</v>
      </c>
      <c r="AP21">
        <v>0</v>
      </c>
      <c r="AQ21">
        <v>0</v>
      </c>
      <c r="AR21">
        <v>0</v>
      </c>
      <c r="AS21">
        <v>0</v>
      </c>
      <c r="AT21">
        <v>0</v>
      </c>
      <c r="AU21">
        <v>0</v>
      </c>
      <c r="AV21">
        <v>0</v>
      </c>
      <c r="AW21">
        <v>0</v>
      </c>
      <c r="AX21">
        <v>0</v>
      </c>
      <c r="AY21">
        <v>0</v>
      </c>
      <c r="AZ21">
        <v>0</v>
      </c>
      <c r="BA21">
        <v>0</v>
      </c>
      <c r="BB21">
        <v>0</v>
      </c>
      <c r="BG21">
        <v>0</v>
      </c>
      <c r="BH21">
        <v>1</v>
      </c>
      <c r="BI21">
        <v>10.199999999999999</v>
      </c>
      <c r="BJ21">
        <v>21.2</v>
      </c>
      <c r="BK21">
        <v>22</v>
      </c>
      <c r="BL21">
        <v>189.58</v>
      </c>
      <c r="BM21">
        <v>28.44</v>
      </c>
      <c r="BN21">
        <v>218.02</v>
      </c>
      <c r="BO21">
        <v>218.02</v>
      </c>
      <c r="BQ21" t="s">
        <v>242</v>
      </c>
      <c r="BR21" t="s">
        <v>243</v>
      </c>
      <c r="BS21" s="3">
        <v>44447</v>
      </c>
      <c r="BT21" s="4">
        <v>0.65069444444444446</v>
      </c>
      <c r="BU21" t="s">
        <v>253</v>
      </c>
      <c r="BV21" t="s">
        <v>77</v>
      </c>
      <c r="BY21">
        <v>106084.78</v>
      </c>
      <c r="CC21" t="s">
        <v>166</v>
      </c>
      <c r="CD21">
        <v>6529</v>
      </c>
      <c r="CE21" t="s">
        <v>78</v>
      </c>
      <c r="CF21" s="3">
        <v>44447</v>
      </c>
      <c r="CI21">
        <v>0</v>
      </c>
      <c r="CJ21">
        <v>0</v>
      </c>
      <c r="CK21" t="s">
        <v>135</v>
      </c>
      <c r="CL21" t="s">
        <v>79</v>
      </c>
    </row>
    <row r="22" spans="1:90" x14ac:dyDescent="0.25">
      <c r="A22" t="s">
        <v>177</v>
      </c>
      <c r="B22" t="s">
        <v>178</v>
      </c>
      <c r="C22" t="s">
        <v>72</v>
      </c>
      <c r="E22" t="str">
        <f>"009941827330"</f>
        <v>009941827330</v>
      </c>
      <c r="F22" s="3">
        <v>44446</v>
      </c>
      <c r="G22">
        <v>202203</v>
      </c>
      <c r="H22" t="s">
        <v>101</v>
      </c>
      <c r="I22" t="s">
        <v>91</v>
      </c>
      <c r="J22" t="s">
        <v>176</v>
      </c>
      <c r="K22" t="s">
        <v>75</v>
      </c>
      <c r="L22" t="s">
        <v>113</v>
      </c>
      <c r="M22" t="s">
        <v>114</v>
      </c>
      <c r="N22" t="s">
        <v>254</v>
      </c>
      <c r="O22" t="s">
        <v>85</v>
      </c>
      <c r="P22" t="str">
        <f>"NA JHB                        "</f>
        <v xml:space="preserve">NA JHB                        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>
        <v>0</v>
      </c>
      <c r="AB22">
        <v>0</v>
      </c>
      <c r="AC22">
        <v>0</v>
      </c>
      <c r="AD22">
        <v>0</v>
      </c>
      <c r="AE22">
        <v>0</v>
      </c>
      <c r="AF22">
        <v>0</v>
      </c>
      <c r="AG22">
        <v>0</v>
      </c>
      <c r="AH22">
        <v>0</v>
      </c>
      <c r="AI22">
        <v>0</v>
      </c>
      <c r="AJ22">
        <v>0</v>
      </c>
      <c r="AK22">
        <v>39.409999999999997</v>
      </c>
      <c r="AL22">
        <v>0</v>
      </c>
      <c r="AM22">
        <v>0</v>
      </c>
      <c r="AN22">
        <v>0</v>
      </c>
      <c r="AO22">
        <v>0</v>
      </c>
      <c r="AP22">
        <v>0</v>
      </c>
      <c r="AQ22">
        <v>0</v>
      </c>
      <c r="AR22">
        <v>0</v>
      </c>
      <c r="AS22">
        <v>0</v>
      </c>
      <c r="AT22">
        <v>0</v>
      </c>
      <c r="AU22">
        <v>0</v>
      </c>
      <c r="AV22">
        <v>0</v>
      </c>
      <c r="AW22">
        <v>0</v>
      </c>
      <c r="AX22">
        <v>0</v>
      </c>
      <c r="AY22">
        <v>0</v>
      </c>
      <c r="AZ22">
        <v>0</v>
      </c>
      <c r="BA22">
        <v>0</v>
      </c>
      <c r="BB22">
        <v>0</v>
      </c>
      <c r="BG22">
        <v>0</v>
      </c>
      <c r="BH22">
        <v>1</v>
      </c>
      <c r="BI22">
        <v>29.1</v>
      </c>
      <c r="BJ22">
        <v>26.1</v>
      </c>
      <c r="BK22">
        <v>30</v>
      </c>
      <c r="BL22">
        <v>185.17</v>
      </c>
      <c r="BM22">
        <v>27.78</v>
      </c>
      <c r="BN22">
        <v>212.95</v>
      </c>
      <c r="BO22">
        <v>212.95</v>
      </c>
      <c r="BQ22" t="s">
        <v>207</v>
      </c>
      <c r="BR22" t="s">
        <v>208</v>
      </c>
      <c r="BS22" s="3">
        <v>44448</v>
      </c>
      <c r="BT22" s="4">
        <v>0.38055555555555554</v>
      </c>
      <c r="BU22" t="s">
        <v>255</v>
      </c>
      <c r="BV22" t="s">
        <v>77</v>
      </c>
      <c r="BY22">
        <v>130281.26</v>
      </c>
      <c r="CA22" t="s">
        <v>150</v>
      </c>
      <c r="CC22" t="s">
        <v>114</v>
      </c>
      <c r="CD22">
        <v>1683</v>
      </c>
      <c r="CE22" t="s">
        <v>78</v>
      </c>
      <c r="CF22" s="3">
        <v>44449</v>
      </c>
      <c r="CI22">
        <v>2</v>
      </c>
      <c r="CJ22">
        <v>2</v>
      </c>
      <c r="CK22" t="s">
        <v>93</v>
      </c>
      <c r="CL22" t="s">
        <v>79</v>
      </c>
    </row>
    <row r="23" spans="1:90" x14ac:dyDescent="0.25">
      <c r="A23" t="s">
        <v>177</v>
      </c>
      <c r="B23" t="s">
        <v>178</v>
      </c>
      <c r="C23" t="s">
        <v>72</v>
      </c>
      <c r="E23" t="str">
        <f>"009941474950"</f>
        <v>009941474950</v>
      </c>
      <c r="F23" s="3">
        <v>44447</v>
      </c>
      <c r="G23">
        <v>202203</v>
      </c>
      <c r="H23" t="s">
        <v>119</v>
      </c>
      <c r="I23" t="s">
        <v>120</v>
      </c>
      <c r="J23" t="s">
        <v>240</v>
      </c>
      <c r="K23" t="s">
        <v>75</v>
      </c>
      <c r="L23" t="s">
        <v>248</v>
      </c>
      <c r="M23" t="s">
        <v>248</v>
      </c>
      <c r="N23" t="s">
        <v>256</v>
      </c>
      <c r="O23" t="s">
        <v>85</v>
      </c>
      <c r="P23" t="str">
        <f>"471546 GERHARD 471550         "</f>
        <v xml:space="preserve">471546 GERHARD 471550         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  <c r="AA23">
        <v>0</v>
      </c>
      <c r="AB23">
        <v>0</v>
      </c>
      <c r="AC23">
        <v>0</v>
      </c>
      <c r="AD23">
        <v>0</v>
      </c>
      <c r="AE23">
        <v>0</v>
      </c>
      <c r="AF23">
        <v>0</v>
      </c>
      <c r="AG23">
        <v>0</v>
      </c>
      <c r="AH23">
        <v>0</v>
      </c>
      <c r="AI23">
        <v>0</v>
      </c>
      <c r="AJ23">
        <v>0</v>
      </c>
      <c r="AK23">
        <v>176.91</v>
      </c>
      <c r="AL23">
        <v>0</v>
      </c>
      <c r="AM23">
        <v>0</v>
      </c>
      <c r="AN23">
        <v>0</v>
      </c>
      <c r="AO23">
        <v>0</v>
      </c>
      <c r="AP23">
        <v>0</v>
      </c>
      <c r="AQ23">
        <v>0</v>
      </c>
      <c r="AR23">
        <v>0</v>
      </c>
      <c r="AS23">
        <v>0</v>
      </c>
      <c r="AT23">
        <v>0</v>
      </c>
      <c r="AU23">
        <v>0</v>
      </c>
      <c r="AV23">
        <v>0</v>
      </c>
      <c r="AW23">
        <v>0</v>
      </c>
      <c r="AX23">
        <v>0</v>
      </c>
      <c r="AY23">
        <v>0</v>
      </c>
      <c r="AZ23">
        <v>0</v>
      </c>
      <c r="BA23">
        <v>0</v>
      </c>
      <c r="BB23">
        <v>0</v>
      </c>
      <c r="BG23">
        <v>0</v>
      </c>
      <c r="BH23">
        <v>3</v>
      </c>
      <c r="BI23">
        <v>33.200000000000003</v>
      </c>
      <c r="BJ23">
        <v>102.3</v>
      </c>
      <c r="BK23">
        <v>103</v>
      </c>
      <c r="BL23">
        <v>813.73</v>
      </c>
      <c r="BM23">
        <v>122.06</v>
      </c>
      <c r="BN23">
        <v>935.79</v>
      </c>
      <c r="BO23">
        <v>935.79</v>
      </c>
      <c r="BQ23" t="s">
        <v>250</v>
      </c>
      <c r="BR23" t="s">
        <v>257</v>
      </c>
      <c r="BS23" s="3">
        <v>44452</v>
      </c>
      <c r="BT23" s="4">
        <v>0.73958333333333337</v>
      </c>
      <c r="BU23" t="s">
        <v>251</v>
      </c>
      <c r="BV23" t="s">
        <v>77</v>
      </c>
      <c r="BY23">
        <v>511296.53</v>
      </c>
      <c r="CA23" t="s">
        <v>252</v>
      </c>
      <c r="CC23" t="s">
        <v>248</v>
      </c>
      <c r="CD23">
        <v>6836</v>
      </c>
      <c r="CE23" t="s">
        <v>78</v>
      </c>
      <c r="CF23" s="3">
        <v>44454</v>
      </c>
      <c r="CI23">
        <v>3</v>
      </c>
      <c r="CJ23">
        <v>3</v>
      </c>
      <c r="CK23" t="s">
        <v>135</v>
      </c>
      <c r="CL23" t="s">
        <v>79</v>
      </c>
    </row>
    <row r="24" spans="1:90" x14ac:dyDescent="0.25">
      <c r="A24" t="s">
        <v>177</v>
      </c>
      <c r="B24" t="s">
        <v>178</v>
      </c>
      <c r="C24" t="s">
        <v>72</v>
      </c>
      <c r="E24" t="str">
        <f>"009941827328"</f>
        <v>009941827328</v>
      </c>
      <c r="F24" s="3">
        <v>44442</v>
      </c>
      <c r="G24">
        <v>202203</v>
      </c>
      <c r="H24" t="s">
        <v>101</v>
      </c>
      <c r="I24" t="s">
        <v>91</v>
      </c>
      <c r="J24" t="s">
        <v>176</v>
      </c>
      <c r="K24" t="s">
        <v>75</v>
      </c>
      <c r="L24" t="s">
        <v>90</v>
      </c>
      <c r="M24" t="s">
        <v>91</v>
      </c>
      <c r="N24" t="s">
        <v>258</v>
      </c>
      <c r="O24" t="s">
        <v>85</v>
      </c>
      <c r="P24" t="str">
        <f>"..                            "</f>
        <v xml:space="preserve">..                            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>
        <v>0</v>
      </c>
      <c r="AB24">
        <v>0</v>
      </c>
      <c r="AC24">
        <v>0</v>
      </c>
      <c r="AD24">
        <v>0</v>
      </c>
      <c r="AE24">
        <v>0</v>
      </c>
      <c r="AF24">
        <v>0</v>
      </c>
      <c r="AG24">
        <v>0</v>
      </c>
      <c r="AH24">
        <v>0</v>
      </c>
      <c r="AI24">
        <v>0</v>
      </c>
      <c r="AJ24">
        <v>0</v>
      </c>
      <c r="AK24">
        <v>16.489999999999998</v>
      </c>
      <c r="AL24">
        <v>0</v>
      </c>
      <c r="AM24">
        <v>0</v>
      </c>
      <c r="AN24">
        <v>0</v>
      </c>
      <c r="AO24">
        <v>0</v>
      </c>
      <c r="AP24">
        <v>0</v>
      </c>
      <c r="AQ24">
        <v>0</v>
      </c>
      <c r="AR24">
        <v>0</v>
      </c>
      <c r="AS24">
        <v>0</v>
      </c>
      <c r="AT24">
        <v>0</v>
      </c>
      <c r="AU24">
        <v>0</v>
      </c>
      <c r="AV24">
        <v>0</v>
      </c>
      <c r="AW24">
        <v>0</v>
      </c>
      <c r="AX24">
        <v>0</v>
      </c>
      <c r="AY24">
        <v>0</v>
      </c>
      <c r="AZ24">
        <v>0</v>
      </c>
      <c r="BA24">
        <v>0</v>
      </c>
      <c r="BB24">
        <v>0</v>
      </c>
      <c r="BG24">
        <v>0</v>
      </c>
      <c r="BH24">
        <v>1</v>
      </c>
      <c r="BI24">
        <v>0.6</v>
      </c>
      <c r="BJ24">
        <v>1.3</v>
      </c>
      <c r="BK24">
        <v>2</v>
      </c>
      <c r="BL24">
        <v>80.37</v>
      </c>
      <c r="BM24">
        <v>12.06</v>
      </c>
      <c r="BN24">
        <v>92.43</v>
      </c>
      <c r="BO24">
        <v>92.43</v>
      </c>
      <c r="BQ24" t="s">
        <v>259</v>
      </c>
      <c r="BR24" t="s">
        <v>208</v>
      </c>
      <c r="BS24" s="3">
        <v>44445</v>
      </c>
      <c r="BT24" s="4">
        <v>0.49027777777777781</v>
      </c>
      <c r="BU24" t="s">
        <v>260</v>
      </c>
      <c r="BV24" t="s">
        <v>77</v>
      </c>
      <c r="BY24">
        <v>6255.15</v>
      </c>
      <c r="CA24" t="s">
        <v>117</v>
      </c>
      <c r="CC24" t="s">
        <v>91</v>
      </c>
      <c r="CD24">
        <v>7500</v>
      </c>
      <c r="CE24" t="s">
        <v>78</v>
      </c>
      <c r="CF24" s="3">
        <v>44446</v>
      </c>
      <c r="CI24">
        <v>1</v>
      </c>
      <c r="CJ24">
        <v>1</v>
      </c>
      <c r="CK24" t="s">
        <v>87</v>
      </c>
      <c r="CL24" t="s">
        <v>79</v>
      </c>
    </row>
    <row r="25" spans="1:90" x14ac:dyDescent="0.25">
      <c r="A25" t="s">
        <v>177</v>
      </c>
      <c r="B25" t="s">
        <v>178</v>
      </c>
      <c r="C25" t="s">
        <v>72</v>
      </c>
      <c r="E25" t="str">
        <f>"009940496962"</f>
        <v>009940496962</v>
      </c>
      <c r="F25" s="3">
        <v>44446</v>
      </c>
      <c r="G25">
        <v>202203</v>
      </c>
      <c r="H25" t="s">
        <v>261</v>
      </c>
      <c r="I25" t="s">
        <v>262</v>
      </c>
      <c r="J25" t="s">
        <v>263</v>
      </c>
      <c r="K25" t="s">
        <v>75</v>
      </c>
      <c r="L25" t="s">
        <v>119</v>
      </c>
      <c r="M25" t="s">
        <v>120</v>
      </c>
      <c r="N25" t="s">
        <v>232</v>
      </c>
      <c r="O25" t="s">
        <v>85</v>
      </c>
      <c r="P25" t="str">
        <f>"...                           "</f>
        <v xml:space="preserve">...                           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  <c r="AB25">
        <v>0</v>
      </c>
      <c r="AC25">
        <v>0</v>
      </c>
      <c r="AD25">
        <v>0</v>
      </c>
      <c r="AE25">
        <v>0</v>
      </c>
      <c r="AF25">
        <v>0</v>
      </c>
      <c r="AG25">
        <v>0</v>
      </c>
      <c r="AH25">
        <v>0</v>
      </c>
      <c r="AI25">
        <v>0</v>
      </c>
      <c r="AJ25">
        <v>0</v>
      </c>
      <c r="AK25">
        <v>21.98</v>
      </c>
      <c r="AL25">
        <v>0</v>
      </c>
      <c r="AM25">
        <v>0</v>
      </c>
      <c r="AN25">
        <v>0</v>
      </c>
      <c r="AO25">
        <v>0</v>
      </c>
      <c r="AP25">
        <v>0</v>
      </c>
      <c r="AQ25">
        <v>0</v>
      </c>
      <c r="AR25">
        <v>0</v>
      </c>
      <c r="AS25">
        <v>0</v>
      </c>
      <c r="AT25">
        <v>0</v>
      </c>
      <c r="AU25">
        <v>0</v>
      </c>
      <c r="AV25">
        <v>0</v>
      </c>
      <c r="AW25">
        <v>0</v>
      </c>
      <c r="AX25">
        <v>0</v>
      </c>
      <c r="AY25">
        <v>0</v>
      </c>
      <c r="AZ25">
        <v>0</v>
      </c>
      <c r="BA25">
        <v>0</v>
      </c>
      <c r="BB25">
        <v>0</v>
      </c>
      <c r="BG25">
        <v>0</v>
      </c>
      <c r="BH25">
        <v>1</v>
      </c>
      <c r="BI25">
        <v>1</v>
      </c>
      <c r="BJ25">
        <v>0.2</v>
      </c>
      <c r="BK25">
        <v>1</v>
      </c>
      <c r="BL25">
        <v>105.48</v>
      </c>
      <c r="BM25">
        <v>15.82</v>
      </c>
      <c r="BN25">
        <v>121.3</v>
      </c>
      <c r="BO25">
        <v>121.3</v>
      </c>
      <c r="BQ25" t="s">
        <v>264</v>
      </c>
      <c r="BR25" t="s">
        <v>265</v>
      </c>
      <c r="BS25" s="3">
        <v>44447</v>
      </c>
      <c r="BT25" s="4">
        <v>0.33263888888888887</v>
      </c>
      <c r="BU25" t="s">
        <v>266</v>
      </c>
      <c r="BV25" t="s">
        <v>77</v>
      </c>
      <c r="BY25">
        <v>1200</v>
      </c>
      <c r="CA25" t="s">
        <v>267</v>
      </c>
      <c r="CC25" t="s">
        <v>120</v>
      </c>
      <c r="CD25">
        <v>1600</v>
      </c>
      <c r="CE25" t="s">
        <v>78</v>
      </c>
      <c r="CF25" s="3">
        <v>44448</v>
      </c>
      <c r="CI25">
        <v>1</v>
      </c>
      <c r="CJ25">
        <v>1</v>
      </c>
      <c r="CK25" t="s">
        <v>100</v>
      </c>
      <c r="CL25" t="s">
        <v>79</v>
      </c>
    </row>
    <row r="26" spans="1:90" x14ac:dyDescent="0.25">
      <c r="A26" t="s">
        <v>177</v>
      </c>
      <c r="B26" t="s">
        <v>178</v>
      </c>
      <c r="C26" t="s">
        <v>72</v>
      </c>
      <c r="E26" t="str">
        <f>"009941483593"</f>
        <v>009941483593</v>
      </c>
      <c r="F26" s="3">
        <v>44446</v>
      </c>
      <c r="G26">
        <v>202203</v>
      </c>
      <c r="H26" t="s">
        <v>119</v>
      </c>
      <c r="I26" t="s">
        <v>120</v>
      </c>
      <c r="J26" t="s">
        <v>240</v>
      </c>
      <c r="K26" t="s">
        <v>75</v>
      </c>
      <c r="L26" t="s">
        <v>248</v>
      </c>
      <c r="M26" t="s">
        <v>248</v>
      </c>
      <c r="N26" t="s">
        <v>268</v>
      </c>
      <c r="O26" t="s">
        <v>85</v>
      </c>
      <c r="P26" t="str">
        <f>"471459 471408                 "</f>
        <v xml:space="preserve">471459 471408                 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  <c r="AB26">
        <v>0</v>
      </c>
      <c r="AC26">
        <v>0</v>
      </c>
      <c r="AD26">
        <v>0</v>
      </c>
      <c r="AE26">
        <v>0</v>
      </c>
      <c r="AF26">
        <v>0</v>
      </c>
      <c r="AG26">
        <v>0</v>
      </c>
      <c r="AH26">
        <v>0</v>
      </c>
      <c r="AI26">
        <v>0</v>
      </c>
      <c r="AJ26">
        <v>0</v>
      </c>
      <c r="AK26">
        <v>28.58</v>
      </c>
      <c r="AL26">
        <v>0</v>
      </c>
      <c r="AM26">
        <v>0</v>
      </c>
      <c r="AN26">
        <v>0</v>
      </c>
      <c r="AO26">
        <v>0</v>
      </c>
      <c r="AP26">
        <v>0</v>
      </c>
      <c r="AQ26">
        <v>0</v>
      </c>
      <c r="AR26">
        <v>0</v>
      </c>
      <c r="AS26">
        <v>0</v>
      </c>
      <c r="AT26">
        <v>0</v>
      </c>
      <c r="AU26">
        <v>0</v>
      </c>
      <c r="AV26">
        <v>0</v>
      </c>
      <c r="AW26">
        <v>0</v>
      </c>
      <c r="AX26">
        <v>0</v>
      </c>
      <c r="AY26">
        <v>0</v>
      </c>
      <c r="AZ26">
        <v>0</v>
      </c>
      <c r="BA26">
        <v>0</v>
      </c>
      <c r="BB26">
        <v>0</v>
      </c>
      <c r="BG26">
        <v>0</v>
      </c>
      <c r="BH26">
        <v>1</v>
      </c>
      <c r="BI26">
        <v>12.1</v>
      </c>
      <c r="BJ26">
        <v>13.6</v>
      </c>
      <c r="BK26">
        <v>14</v>
      </c>
      <c r="BL26">
        <v>135.63999999999999</v>
      </c>
      <c r="BM26">
        <v>20.350000000000001</v>
      </c>
      <c r="BN26">
        <v>155.99</v>
      </c>
      <c r="BO26">
        <v>155.99</v>
      </c>
      <c r="BQ26" t="s">
        <v>250</v>
      </c>
      <c r="BR26" t="s">
        <v>243</v>
      </c>
      <c r="BS26" s="3">
        <v>44452</v>
      </c>
      <c r="BT26" s="4">
        <v>0.73958333333333337</v>
      </c>
      <c r="BU26" t="s">
        <v>155</v>
      </c>
      <c r="BV26" t="s">
        <v>79</v>
      </c>
      <c r="BW26" t="s">
        <v>124</v>
      </c>
      <c r="BX26" t="s">
        <v>105</v>
      </c>
      <c r="BY26">
        <v>68217.03</v>
      </c>
      <c r="CC26" t="s">
        <v>248</v>
      </c>
      <c r="CD26">
        <v>6836</v>
      </c>
      <c r="CE26" t="s">
        <v>78</v>
      </c>
      <c r="CF26" s="3">
        <v>44454</v>
      </c>
      <c r="CI26">
        <v>3</v>
      </c>
      <c r="CJ26">
        <v>4</v>
      </c>
      <c r="CK26" t="s">
        <v>135</v>
      </c>
      <c r="CL26" t="s">
        <v>79</v>
      </c>
    </row>
    <row r="27" spans="1:90" x14ac:dyDescent="0.25">
      <c r="A27" t="s">
        <v>177</v>
      </c>
      <c r="B27" t="s">
        <v>178</v>
      </c>
      <c r="C27" t="s">
        <v>72</v>
      </c>
      <c r="E27" t="str">
        <f>"009941483594"</f>
        <v>009941483594</v>
      </c>
      <c r="F27" s="3">
        <v>44445</v>
      </c>
      <c r="G27">
        <v>202203</v>
      </c>
      <c r="H27" t="s">
        <v>119</v>
      </c>
      <c r="I27" t="s">
        <v>120</v>
      </c>
      <c r="J27" t="s">
        <v>240</v>
      </c>
      <c r="K27" t="s">
        <v>75</v>
      </c>
      <c r="L27" t="s">
        <v>248</v>
      </c>
      <c r="M27" t="s">
        <v>248</v>
      </c>
      <c r="N27" t="s">
        <v>249</v>
      </c>
      <c r="O27" t="s">
        <v>85</v>
      </c>
      <c r="P27" t="str">
        <f>"471253 471347 471250          "</f>
        <v xml:space="preserve">471253 471347 471250          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0</v>
      </c>
      <c r="AB27">
        <v>0</v>
      </c>
      <c r="AC27">
        <v>0</v>
      </c>
      <c r="AD27">
        <v>0</v>
      </c>
      <c r="AE27">
        <v>0</v>
      </c>
      <c r="AF27">
        <v>0</v>
      </c>
      <c r="AG27">
        <v>0</v>
      </c>
      <c r="AH27">
        <v>0</v>
      </c>
      <c r="AI27">
        <v>0</v>
      </c>
      <c r="AJ27">
        <v>0</v>
      </c>
      <c r="AK27">
        <v>60.6</v>
      </c>
      <c r="AL27">
        <v>0</v>
      </c>
      <c r="AM27">
        <v>0</v>
      </c>
      <c r="AN27">
        <v>0</v>
      </c>
      <c r="AO27">
        <v>0</v>
      </c>
      <c r="AP27">
        <v>0</v>
      </c>
      <c r="AQ27">
        <v>0</v>
      </c>
      <c r="AR27">
        <v>0</v>
      </c>
      <c r="AS27">
        <v>0</v>
      </c>
      <c r="AT27">
        <v>0</v>
      </c>
      <c r="AU27">
        <v>0</v>
      </c>
      <c r="AV27">
        <v>0</v>
      </c>
      <c r="AW27">
        <v>0</v>
      </c>
      <c r="AX27">
        <v>0</v>
      </c>
      <c r="AY27">
        <v>0</v>
      </c>
      <c r="AZ27">
        <v>0</v>
      </c>
      <c r="BA27">
        <v>0</v>
      </c>
      <c r="BB27">
        <v>0</v>
      </c>
      <c r="BG27">
        <v>0</v>
      </c>
      <c r="BH27">
        <v>4</v>
      </c>
      <c r="BI27">
        <v>24.8</v>
      </c>
      <c r="BJ27">
        <v>33.299999999999997</v>
      </c>
      <c r="BK27">
        <v>34</v>
      </c>
      <c r="BL27">
        <v>282.04000000000002</v>
      </c>
      <c r="BM27">
        <v>42.31</v>
      </c>
      <c r="BN27">
        <v>324.35000000000002</v>
      </c>
      <c r="BO27">
        <v>324.35000000000002</v>
      </c>
      <c r="BQ27" t="s">
        <v>250</v>
      </c>
      <c r="BR27" t="s">
        <v>243</v>
      </c>
      <c r="BS27" s="3">
        <v>44452</v>
      </c>
      <c r="BT27" s="4">
        <v>0.73958333333333337</v>
      </c>
      <c r="BU27" t="s">
        <v>269</v>
      </c>
      <c r="BV27" t="s">
        <v>79</v>
      </c>
      <c r="BW27" t="s">
        <v>124</v>
      </c>
      <c r="BX27" t="s">
        <v>105</v>
      </c>
      <c r="BY27">
        <v>166567.66</v>
      </c>
      <c r="CA27" t="s">
        <v>252</v>
      </c>
      <c r="CC27" t="s">
        <v>248</v>
      </c>
      <c r="CD27">
        <v>6836</v>
      </c>
      <c r="CE27" t="s">
        <v>78</v>
      </c>
      <c r="CF27" s="3">
        <v>44454</v>
      </c>
      <c r="CI27">
        <v>3</v>
      </c>
      <c r="CJ27">
        <v>5</v>
      </c>
      <c r="CK27" t="s">
        <v>135</v>
      </c>
      <c r="CL27" t="s">
        <v>79</v>
      </c>
    </row>
    <row r="28" spans="1:90" x14ac:dyDescent="0.25">
      <c r="A28" t="s">
        <v>177</v>
      </c>
      <c r="B28" t="s">
        <v>178</v>
      </c>
      <c r="C28" t="s">
        <v>72</v>
      </c>
      <c r="E28" t="str">
        <f>"009941061495"</f>
        <v>009941061495</v>
      </c>
      <c r="F28" s="3">
        <v>44441</v>
      </c>
      <c r="G28">
        <v>202203</v>
      </c>
      <c r="H28" t="s">
        <v>113</v>
      </c>
      <c r="I28" t="s">
        <v>114</v>
      </c>
      <c r="J28" t="s">
        <v>270</v>
      </c>
      <c r="K28" t="s">
        <v>75</v>
      </c>
      <c r="L28" t="s">
        <v>90</v>
      </c>
      <c r="M28" t="s">
        <v>91</v>
      </c>
      <c r="N28" t="s">
        <v>271</v>
      </c>
      <c r="O28" t="s">
        <v>85</v>
      </c>
      <c r="P28" t="str">
        <f>"NA                            "</f>
        <v xml:space="preserve">NA                            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0</v>
      </c>
      <c r="AA28">
        <v>0</v>
      </c>
      <c r="AB28">
        <v>0</v>
      </c>
      <c r="AC28">
        <v>0</v>
      </c>
      <c r="AD28">
        <v>0</v>
      </c>
      <c r="AE28">
        <v>0</v>
      </c>
      <c r="AF28">
        <v>0</v>
      </c>
      <c r="AG28">
        <v>0</v>
      </c>
      <c r="AH28">
        <v>0</v>
      </c>
      <c r="AI28">
        <v>0</v>
      </c>
      <c r="AJ28">
        <v>0</v>
      </c>
      <c r="AK28">
        <v>44.55</v>
      </c>
      <c r="AL28">
        <v>0</v>
      </c>
      <c r="AM28">
        <v>0</v>
      </c>
      <c r="AN28">
        <v>0</v>
      </c>
      <c r="AO28">
        <v>0</v>
      </c>
      <c r="AP28">
        <v>0</v>
      </c>
      <c r="AQ28">
        <v>0</v>
      </c>
      <c r="AR28">
        <v>0</v>
      </c>
      <c r="AS28">
        <v>0</v>
      </c>
      <c r="AT28">
        <v>0</v>
      </c>
      <c r="AU28">
        <v>0</v>
      </c>
      <c r="AV28">
        <v>0</v>
      </c>
      <c r="AW28">
        <v>0</v>
      </c>
      <c r="AX28">
        <v>0</v>
      </c>
      <c r="AY28">
        <v>0</v>
      </c>
      <c r="AZ28">
        <v>0</v>
      </c>
      <c r="BA28">
        <v>0</v>
      </c>
      <c r="BB28">
        <v>0</v>
      </c>
      <c r="BG28">
        <v>0</v>
      </c>
      <c r="BH28">
        <v>4</v>
      </c>
      <c r="BI28">
        <v>34.9</v>
      </c>
      <c r="BJ28">
        <v>13.1</v>
      </c>
      <c r="BK28">
        <v>35</v>
      </c>
      <c r="BL28">
        <v>208.66</v>
      </c>
      <c r="BM28">
        <v>31.3</v>
      </c>
      <c r="BN28">
        <v>239.96</v>
      </c>
      <c r="BO28">
        <v>239.96</v>
      </c>
      <c r="BQ28" t="s">
        <v>272</v>
      </c>
      <c r="BR28" t="s">
        <v>171</v>
      </c>
      <c r="BS28" s="3">
        <v>44445</v>
      </c>
      <c r="BT28" s="4">
        <v>0.42708333333333331</v>
      </c>
      <c r="BU28" t="s">
        <v>273</v>
      </c>
      <c r="BV28" t="s">
        <v>77</v>
      </c>
      <c r="BY28">
        <v>65552.78</v>
      </c>
      <c r="CA28" t="s">
        <v>112</v>
      </c>
      <c r="CC28" t="s">
        <v>91</v>
      </c>
      <c r="CD28">
        <v>7800</v>
      </c>
      <c r="CE28" t="s">
        <v>78</v>
      </c>
      <c r="CF28" s="3">
        <v>44446</v>
      </c>
      <c r="CI28">
        <v>2</v>
      </c>
      <c r="CJ28">
        <v>2</v>
      </c>
      <c r="CK28" t="s">
        <v>93</v>
      </c>
      <c r="CL28" t="s">
        <v>79</v>
      </c>
    </row>
    <row r="29" spans="1:90" x14ac:dyDescent="0.25">
      <c r="A29" t="s">
        <v>177</v>
      </c>
      <c r="B29" t="s">
        <v>178</v>
      </c>
      <c r="C29" t="s">
        <v>72</v>
      </c>
      <c r="E29" t="str">
        <f>"009941827329"</f>
        <v>009941827329</v>
      </c>
      <c r="F29" s="3">
        <v>44445</v>
      </c>
      <c r="G29">
        <v>202203</v>
      </c>
      <c r="H29" t="s">
        <v>101</v>
      </c>
      <c r="I29" t="s">
        <v>91</v>
      </c>
      <c r="J29" t="s">
        <v>176</v>
      </c>
      <c r="K29" t="s">
        <v>75</v>
      </c>
      <c r="L29" t="s">
        <v>98</v>
      </c>
      <c r="M29" t="s">
        <v>99</v>
      </c>
      <c r="N29" t="s">
        <v>274</v>
      </c>
      <c r="O29" t="s">
        <v>85</v>
      </c>
      <c r="P29" t="str">
        <f>"MT CPT                        "</f>
        <v xml:space="preserve">MT CPT                        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v>0</v>
      </c>
      <c r="AA29">
        <v>0</v>
      </c>
      <c r="AB29">
        <v>0</v>
      </c>
      <c r="AC29">
        <v>0</v>
      </c>
      <c r="AD29">
        <v>0</v>
      </c>
      <c r="AE29">
        <v>0</v>
      </c>
      <c r="AF29">
        <v>0</v>
      </c>
      <c r="AG29">
        <v>0</v>
      </c>
      <c r="AH29">
        <v>0</v>
      </c>
      <c r="AI29">
        <v>0</v>
      </c>
      <c r="AJ29">
        <v>0</v>
      </c>
      <c r="AK29">
        <v>28.58</v>
      </c>
      <c r="AL29">
        <v>0</v>
      </c>
      <c r="AM29">
        <v>0</v>
      </c>
      <c r="AN29">
        <v>0</v>
      </c>
      <c r="AO29">
        <v>0</v>
      </c>
      <c r="AP29">
        <v>0</v>
      </c>
      <c r="AQ29">
        <v>0</v>
      </c>
      <c r="AR29">
        <v>0</v>
      </c>
      <c r="AS29">
        <v>0</v>
      </c>
      <c r="AT29">
        <v>0</v>
      </c>
      <c r="AU29">
        <v>0</v>
      </c>
      <c r="AV29">
        <v>0</v>
      </c>
      <c r="AW29">
        <v>0</v>
      </c>
      <c r="AX29">
        <v>0</v>
      </c>
      <c r="AY29">
        <v>0</v>
      </c>
      <c r="AZ29">
        <v>0</v>
      </c>
      <c r="BA29">
        <v>0</v>
      </c>
      <c r="BB29">
        <v>0</v>
      </c>
      <c r="BG29">
        <v>0</v>
      </c>
      <c r="BH29">
        <v>1</v>
      </c>
      <c r="BI29">
        <v>10.4</v>
      </c>
      <c r="BJ29">
        <v>13.7</v>
      </c>
      <c r="BK29">
        <v>14</v>
      </c>
      <c r="BL29">
        <v>135.63999999999999</v>
      </c>
      <c r="BM29">
        <v>20.350000000000001</v>
      </c>
      <c r="BN29">
        <v>155.99</v>
      </c>
      <c r="BO29">
        <v>155.99</v>
      </c>
      <c r="BQ29" t="s">
        <v>275</v>
      </c>
      <c r="BR29" t="s">
        <v>208</v>
      </c>
      <c r="BS29" s="3">
        <v>44447</v>
      </c>
      <c r="BT29" s="4">
        <v>0.38194444444444442</v>
      </c>
      <c r="BU29" t="s">
        <v>157</v>
      </c>
      <c r="BV29" t="s">
        <v>77</v>
      </c>
      <c r="BY29">
        <v>68624.08</v>
      </c>
      <c r="CA29" t="s">
        <v>276</v>
      </c>
      <c r="CC29" t="s">
        <v>99</v>
      </c>
      <c r="CD29">
        <v>700</v>
      </c>
      <c r="CE29" t="s">
        <v>78</v>
      </c>
      <c r="CF29" s="3">
        <v>44447</v>
      </c>
      <c r="CI29">
        <v>3</v>
      </c>
      <c r="CJ29">
        <v>2</v>
      </c>
      <c r="CK29" t="s">
        <v>140</v>
      </c>
      <c r="CL29" t="s">
        <v>79</v>
      </c>
    </row>
    <row r="30" spans="1:90" x14ac:dyDescent="0.25">
      <c r="A30" t="s">
        <v>177</v>
      </c>
      <c r="B30" t="s">
        <v>178</v>
      </c>
      <c r="C30" t="s">
        <v>72</v>
      </c>
      <c r="E30" t="str">
        <f>"009941020892"</f>
        <v>009941020892</v>
      </c>
      <c r="F30" s="3">
        <v>44442</v>
      </c>
      <c r="G30">
        <v>202203</v>
      </c>
      <c r="H30" t="s">
        <v>94</v>
      </c>
      <c r="I30" t="s">
        <v>95</v>
      </c>
      <c r="J30" t="s">
        <v>176</v>
      </c>
      <c r="K30" t="s">
        <v>75</v>
      </c>
      <c r="L30" t="s">
        <v>113</v>
      </c>
      <c r="M30" t="s">
        <v>114</v>
      </c>
      <c r="N30" t="s">
        <v>229</v>
      </c>
      <c r="O30" t="s">
        <v>85</v>
      </c>
      <c r="P30" t="str">
        <f>"                              "</f>
        <v xml:space="preserve">                              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  <c r="Z30">
        <v>0</v>
      </c>
      <c r="AA30">
        <v>0</v>
      </c>
      <c r="AB30">
        <v>0</v>
      </c>
      <c r="AC30">
        <v>0</v>
      </c>
      <c r="AD30">
        <v>0</v>
      </c>
      <c r="AE30">
        <v>0</v>
      </c>
      <c r="AF30">
        <v>0</v>
      </c>
      <c r="AG30">
        <v>0</v>
      </c>
      <c r="AH30">
        <v>0</v>
      </c>
      <c r="AI30">
        <v>0</v>
      </c>
      <c r="AJ30">
        <v>0</v>
      </c>
      <c r="AK30">
        <v>30.16</v>
      </c>
      <c r="AL30">
        <v>0</v>
      </c>
      <c r="AM30">
        <v>0</v>
      </c>
      <c r="AN30">
        <v>0</v>
      </c>
      <c r="AO30">
        <v>0</v>
      </c>
      <c r="AP30">
        <v>0</v>
      </c>
      <c r="AQ30">
        <v>0</v>
      </c>
      <c r="AR30">
        <v>0</v>
      </c>
      <c r="AS30">
        <v>0</v>
      </c>
      <c r="AT30">
        <v>0</v>
      </c>
      <c r="AU30">
        <v>0</v>
      </c>
      <c r="AV30">
        <v>0</v>
      </c>
      <c r="AW30">
        <v>0</v>
      </c>
      <c r="AX30">
        <v>0</v>
      </c>
      <c r="AY30">
        <v>0</v>
      </c>
      <c r="AZ30">
        <v>0</v>
      </c>
      <c r="BA30">
        <v>0</v>
      </c>
      <c r="BB30">
        <v>0</v>
      </c>
      <c r="BG30">
        <v>0</v>
      </c>
      <c r="BH30">
        <v>1</v>
      </c>
      <c r="BI30">
        <v>10.7</v>
      </c>
      <c r="BJ30">
        <v>20.3</v>
      </c>
      <c r="BK30">
        <v>21</v>
      </c>
      <c r="BL30">
        <v>142.88999999999999</v>
      </c>
      <c r="BM30">
        <v>21.43</v>
      </c>
      <c r="BN30">
        <v>164.32</v>
      </c>
      <c r="BO30">
        <v>164.32</v>
      </c>
      <c r="BQ30" t="s">
        <v>277</v>
      </c>
      <c r="BR30" t="s">
        <v>222</v>
      </c>
      <c r="BS30" s="3">
        <v>44445</v>
      </c>
      <c r="BT30" s="4">
        <v>0.29444444444444445</v>
      </c>
      <c r="BU30" t="s">
        <v>278</v>
      </c>
      <c r="BV30" t="s">
        <v>77</v>
      </c>
      <c r="BY30">
        <v>101250</v>
      </c>
      <c r="CA30" t="s">
        <v>149</v>
      </c>
      <c r="CC30" t="s">
        <v>114</v>
      </c>
      <c r="CD30">
        <v>1682</v>
      </c>
      <c r="CE30" t="s">
        <v>78</v>
      </c>
      <c r="CF30" s="3">
        <v>44445</v>
      </c>
      <c r="CI30">
        <v>2</v>
      </c>
      <c r="CJ30">
        <v>1</v>
      </c>
      <c r="CK30" t="s">
        <v>93</v>
      </c>
      <c r="CL30" t="s">
        <v>79</v>
      </c>
    </row>
    <row r="31" spans="1:90" x14ac:dyDescent="0.25">
      <c r="A31" t="s">
        <v>177</v>
      </c>
      <c r="B31" t="s">
        <v>178</v>
      </c>
      <c r="C31" t="s">
        <v>72</v>
      </c>
      <c r="E31" t="str">
        <f>"009941483600"</f>
        <v>009941483600</v>
      </c>
      <c r="F31" s="3">
        <v>44446</v>
      </c>
      <c r="G31">
        <v>202203</v>
      </c>
      <c r="H31" t="s">
        <v>119</v>
      </c>
      <c r="I31" t="s">
        <v>120</v>
      </c>
      <c r="J31" t="s">
        <v>240</v>
      </c>
      <c r="K31" t="s">
        <v>75</v>
      </c>
      <c r="L31" t="s">
        <v>169</v>
      </c>
      <c r="M31" t="s">
        <v>166</v>
      </c>
      <c r="N31" t="s">
        <v>241</v>
      </c>
      <c r="O31" t="s">
        <v>85</v>
      </c>
      <c r="P31" t="str">
        <f>"IBT46301                      "</f>
        <v xml:space="preserve">IBT46301                      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  <c r="Z31">
        <v>0</v>
      </c>
      <c r="AA31">
        <v>0</v>
      </c>
      <c r="AB31">
        <v>0</v>
      </c>
      <c r="AC31">
        <v>0</v>
      </c>
      <c r="AD31">
        <v>0</v>
      </c>
      <c r="AE31">
        <v>0</v>
      </c>
      <c r="AF31">
        <v>0</v>
      </c>
      <c r="AG31">
        <v>0</v>
      </c>
      <c r="AH31">
        <v>0</v>
      </c>
      <c r="AI31">
        <v>0</v>
      </c>
      <c r="AJ31">
        <v>0</v>
      </c>
      <c r="AK31">
        <v>28.58</v>
      </c>
      <c r="AL31">
        <v>0</v>
      </c>
      <c r="AM31">
        <v>0</v>
      </c>
      <c r="AN31">
        <v>0</v>
      </c>
      <c r="AO31">
        <v>0</v>
      </c>
      <c r="AP31">
        <v>0</v>
      </c>
      <c r="AQ31">
        <v>0</v>
      </c>
      <c r="AR31">
        <v>0</v>
      </c>
      <c r="AS31">
        <v>0</v>
      </c>
      <c r="AT31">
        <v>0</v>
      </c>
      <c r="AU31">
        <v>0</v>
      </c>
      <c r="AV31">
        <v>0</v>
      </c>
      <c r="AW31">
        <v>0</v>
      </c>
      <c r="AX31">
        <v>0</v>
      </c>
      <c r="AY31">
        <v>0</v>
      </c>
      <c r="AZ31">
        <v>0</v>
      </c>
      <c r="BA31">
        <v>0</v>
      </c>
      <c r="BB31">
        <v>0</v>
      </c>
      <c r="BG31">
        <v>0</v>
      </c>
      <c r="BH31">
        <v>1</v>
      </c>
      <c r="BI31">
        <v>8.4</v>
      </c>
      <c r="BJ31">
        <v>7.9</v>
      </c>
      <c r="BK31">
        <v>9</v>
      </c>
      <c r="BL31">
        <v>135.63999999999999</v>
      </c>
      <c r="BM31">
        <v>20.350000000000001</v>
      </c>
      <c r="BN31">
        <v>155.99</v>
      </c>
      <c r="BO31">
        <v>155.99</v>
      </c>
      <c r="BQ31" t="s">
        <v>242</v>
      </c>
      <c r="BR31" t="s">
        <v>243</v>
      </c>
      <c r="BS31" s="3">
        <v>44448</v>
      </c>
      <c r="BT31" s="4">
        <v>0.5395833333333333</v>
      </c>
      <c r="BU31" t="s">
        <v>279</v>
      </c>
      <c r="BV31" t="s">
        <v>77</v>
      </c>
      <c r="BY31">
        <v>39691.58</v>
      </c>
      <c r="CC31" t="s">
        <v>166</v>
      </c>
      <c r="CD31">
        <v>6529</v>
      </c>
      <c r="CE31" t="s">
        <v>78</v>
      </c>
      <c r="CF31" s="3">
        <v>44448</v>
      </c>
      <c r="CI31">
        <v>0</v>
      </c>
      <c r="CJ31">
        <v>0</v>
      </c>
      <c r="CK31" t="s">
        <v>135</v>
      </c>
      <c r="CL31" t="s">
        <v>79</v>
      </c>
    </row>
    <row r="32" spans="1:90" x14ac:dyDescent="0.25">
      <c r="A32" t="s">
        <v>177</v>
      </c>
      <c r="B32" t="s">
        <v>178</v>
      </c>
      <c r="C32" t="s">
        <v>72</v>
      </c>
      <c r="E32" t="str">
        <f>"009941827375"</f>
        <v>009941827375</v>
      </c>
      <c r="F32" s="3">
        <v>44441</v>
      </c>
      <c r="G32">
        <v>202203</v>
      </c>
      <c r="H32" t="s">
        <v>101</v>
      </c>
      <c r="I32" t="s">
        <v>91</v>
      </c>
      <c r="J32" t="s">
        <v>176</v>
      </c>
      <c r="K32" t="s">
        <v>75</v>
      </c>
      <c r="L32" t="s">
        <v>103</v>
      </c>
      <c r="M32" t="s">
        <v>104</v>
      </c>
      <c r="N32" t="s">
        <v>280</v>
      </c>
      <c r="O32" t="s">
        <v>85</v>
      </c>
      <c r="P32" t="str">
        <f>"NA                            "</f>
        <v xml:space="preserve">NA                            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  <c r="Z32">
        <v>0</v>
      </c>
      <c r="AA32">
        <v>0</v>
      </c>
      <c r="AB32">
        <v>0</v>
      </c>
      <c r="AC32">
        <v>0</v>
      </c>
      <c r="AD32">
        <v>0</v>
      </c>
      <c r="AE32">
        <v>0</v>
      </c>
      <c r="AF32">
        <v>0</v>
      </c>
      <c r="AG32">
        <v>0</v>
      </c>
      <c r="AH32">
        <v>0</v>
      </c>
      <c r="AI32">
        <v>0</v>
      </c>
      <c r="AJ32">
        <v>0</v>
      </c>
      <c r="AK32">
        <v>24</v>
      </c>
      <c r="AL32">
        <v>0</v>
      </c>
      <c r="AM32">
        <v>0</v>
      </c>
      <c r="AN32">
        <v>0</v>
      </c>
      <c r="AO32">
        <v>0</v>
      </c>
      <c r="AP32">
        <v>0</v>
      </c>
      <c r="AQ32">
        <v>0</v>
      </c>
      <c r="AR32">
        <v>0</v>
      </c>
      <c r="AS32">
        <v>0</v>
      </c>
      <c r="AT32">
        <v>0</v>
      </c>
      <c r="AU32">
        <v>0</v>
      </c>
      <c r="AV32">
        <v>0</v>
      </c>
      <c r="AW32">
        <v>0</v>
      </c>
      <c r="AX32">
        <v>0</v>
      </c>
      <c r="AY32">
        <v>0</v>
      </c>
      <c r="AZ32">
        <v>0</v>
      </c>
      <c r="BA32">
        <v>0</v>
      </c>
      <c r="BB32">
        <v>0</v>
      </c>
      <c r="BG32">
        <v>0</v>
      </c>
      <c r="BH32">
        <v>1</v>
      </c>
      <c r="BI32">
        <v>1</v>
      </c>
      <c r="BJ32">
        <v>2.4</v>
      </c>
      <c r="BK32">
        <v>3</v>
      </c>
      <c r="BL32">
        <v>114.71</v>
      </c>
      <c r="BM32">
        <v>17.21</v>
      </c>
      <c r="BN32">
        <v>131.91999999999999</v>
      </c>
      <c r="BO32">
        <v>131.91999999999999</v>
      </c>
      <c r="BQ32" t="s">
        <v>281</v>
      </c>
      <c r="BR32" t="s">
        <v>272</v>
      </c>
      <c r="BS32" s="3">
        <v>44445</v>
      </c>
      <c r="BT32" s="4">
        <v>0.34097222222222223</v>
      </c>
      <c r="BU32" t="s">
        <v>282</v>
      </c>
      <c r="BV32" t="s">
        <v>77</v>
      </c>
      <c r="BY32">
        <v>11846.36</v>
      </c>
      <c r="CA32" t="s">
        <v>283</v>
      </c>
      <c r="CC32" t="s">
        <v>104</v>
      </c>
      <c r="CD32">
        <v>4300</v>
      </c>
      <c r="CE32" t="s">
        <v>78</v>
      </c>
      <c r="CF32" s="3">
        <v>44446</v>
      </c>
      <c r="CI32">
        <v>3</v>
      </c>
      <c r="CJ32">
        <v>2</v>
      </c>
      <c r="CK32" t="s">
        <v>93</v>
      </c>
      <c r="CL32" t="s">
        <v>79</v>
      </c>
    </row>
    <row r="33" spans="1:90" x14ac:dyDescent="0.25">
      <c r="A33" t="s">
        <v>177</v>
      </c>
      <c r="B33" t="s">
        <v>178</v>
      </c>
      <c r="C33" t="s">
        <v>72</v>
      </c>
      <c r="E33" t="str">
        <f>"009941483592"</f>
        <v>009941483592</v>
      </c>
      <c r="F33" s="3">
        <v>44442</v>
      </c>
      <c r="G33">
        <v>202203</v>
      </c>
      <c r="H33" t="s">
        <v>119</v>
      </c>
      <c r="I33" t="s">
        <v>120</v>
      </c>
      <c r="J33" t="s">
        <v>240</v>
      </c>
      <c r="K33" t="s">
        <v>75</v>
      </c>
      <c r="L33" t="s">
        <v>248</v>
      </c>
      <c r="M33" t="s">
        <v>248</v>
      </c>
      <c r="N33" t="s">
        <v>284</v>
      </c>
      <c r="O33" t="s">
        <v>85</v>
      </c>
      <c r="P33" t="str">
        <f>"471150                        "</f>
        <v xml:space="preserve">471150                        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  <c r="Z33">
        <v>0</v>
      </c>
      <c r="AA33">
        <v>0</v>
      </c>
      <c r="AB33">
        <v>0</v>
      </c>
      <c r="AC33">
        <v>0</v>
      </c>
      <c r="AD33">
        <v>0</v>
      </c>
      <c r="AE33">
        <v>0</v>
      </c>
      <c r="AF33">
        <v>0</v>
      </c>
      <c r="AG33">
        <v>0</v>
      </c>
      <c r="AH33">
        <v>0</v>
      </c>
      <c r="AI33">
        <v>0</v>
      </c>
      <c r="AJ33">
        <v>0</v>
      </c>
      <c r="AK33">
        <v>28.58</v>
      </c>
      <c r="AL33">
        <v>0</v>
      </c>
      <c r="AM33">
        <v>0</v>
      </c>
      <c r="AN33">
        <v>0</v>
      </c>
      <c r="AO33">
        <v>0</v>
      </c>
      <c r="AP33">
        <v>0</v>
      </c>
      <c r="AQ33">
        <v>0</v>
      </c>
      <c r="AR33">
        <v>0</v>
      </c>
      <c r="AS33">
        <v>0</v>
      </c>
      <c r="AT33">
        <v>0</v>
      </c>
      <c r="AU33">
        <v>0</v>
      </c>
      <c r="AV33">
        <v>0</v>
      </c>
      <c r="AW33">
        <v>0</v>
      </c>
      <c r="AX33">
        <v>0</v>
      </c>
      <c r="AY33">
        <v>0</v>
      </c>
      <c r="AZ33">
        <v>0</v>
      </c>
      <c r="BA33">
        <v>0</v>
      </c>
      <c r="BB33">
        <v>0</v>
      </c>
      <c r="BG33">
        <v>0</v>
      </c>
      <c r="BH33">
        <v>1</v>
      </c>
      <c r="BI33">
        <v>1</v>
      </c>
      <c r="BJ33">
        <v>0.2</v>
      </c>
      <c r="BK33">
        <v>1</v>
      </c>
      <c r="BL33">
        <v>135.63999999999999</v>
      </c>
      <c r="BM33">
        <v>20.350000000000001</v>
      </c>
      <c r="BN33">
        <v>155.99</v>
      </c>
      <c r="BO33">
        <v>155.99</v>
      </c>
      <c r="BQ33" t="s">
        <v>250</v>
      </c>
      <c r="BR33" t="s">
        <v>243</v>
      </c>
      <c r="BS33" s="3">
        <v>44446</v>
      </c>
      <c r="BT33" s="4">
        <v>0.67708333333333337</v>
      </c>
      <c r="BU33" t="s">
        <v>251</v>
      </c>
      <c r="BV33" t="s">
        <v>77</v>
      </c>
      <c r="BY33">
        <v>1200</v>
      </c>
      <c r="CA33" t="s">
        <v>252</v>
      </c>
      <c r="CC33" t="s">
        <v>248</v>
      </c>
      <c r="CD33">
        <v>6836</v>
      </c>
      <c r="CE33" t="s">
        <v>78</v>
      </c>
      <c r="CF33" s="3">
        <v>44447</v>
      </c>
      <c r="CI33">
        <v>3</v>
      </c>
      <c r="CJ33">
        <v>2</v>
      </c>
      <c r="CK33" t="s">
        <v>135</v>
      </c>
      <c r="CL33" t="s">
        <v>79</v>
      </c>
    </row>
    <row r="34" spans="1:90" x14ac:dyDescent="0.25">
      <c r="A34" t="s">
        <v>177</v>
      </c>
      <c r="B34" t="s">
        <v>178</v>
      </c>
      <c r="C34" t="s">
        <v>72</v>
      </c>
      <c r="E34" t="str">
        <f>"009941483598"</f>
        <v>009941483598</v>
      </c>
      <c r="F34" s="3">
        <v>44441</v>
      </c>
      <c r="G34">
        <v>202203</v>
      </c>
      <c r="H34" t="s">
        <v>119</v>
      </c>
      <c r="I34" t="s">
        <v>120</v>
      </c>
      <c r="J34" t="s">
        <v>240</v>
      </c>
      <c r="K34" t="s">
        <v>75</v>
      </c>
      <c r="L34" t="s">
        <v>169</v>
      </c>
      <c r="M34" t="s">
        <v>166</v>
      </c>
      <c r="N34" t="s">
        <v>241</v>
      </c>
      <c r="O34" t="s">
        <v>85</v>
      </c>
      <c r="P34" t="str">
        <f>"IBT46315                      "</f>
        <v xml:space="preserve">IBT46315                      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  <c r="Z34">
        <v>0</v>
      </c>
      <c r="AA34">
        <v>0</v>
      </c>
      <c r="AB34">
        <v>0</v>
      </c>
      <c r="AC34">
        <v>0</v>
      </c>
      <c r="AD34">
        <v>0</v>
      </c>
      <c r="AE34">
        <v>0</v>
      </c>
      <c r="AF34">
        <v>0</v>
      </c>
      <c r="AG34">
        <v>0</v>
      </c>
      <c r="AH34">
        <v>0</v>
      </c>
      <c r="AI34">
        <v>0</v>
      </c>
      <c r="AJ34">
        <v>0</v>
      </c>
      <c r="AK34">
        <v>28.58</v>
      </c>
      <c r="AL34">
        <v>0</v>
      </c>
      <c r="AM34">
        <v>0</v>
      </c>
      <c r="AN34">
        <v>0</v>
      </c>
      <c r="AO34">
        <v>0</v>
      </c>
      <c r="AP34">
        <v>0</v>
      </c>
      <c r="AQ34">
        <v>0</v>
      </c>
      <c r="AR34">
        <v>0</v>
      </c>
      <c r="AS34">
        <v>0</v>
      </c>
      <c r="AT34">
        <v>0</v>
      </c>
      <c r="AU34">
        <v>0</v>
      </c>
      <c r="AV34">
        <v>0</v>
      </c>
      <c r="AW34">
        <v>0</v>
      </c>
      <c r="AX34">
        <v>0</v>
      </c>
      <c r="AY34">
        <v>0</v>
      </c>
      <c r="AZ34">
        <v>0</v>
      </c>
      <c r="BA34">
        <v>0</v>
      </c>
      <c r="BB34">
        <v>0</v>
      </c>
      <c r="BG34">
        <v>0</v>
      </c>
      <c r="BH34">
        <v>1</v>
      </c>
      <c r="BI34">
        <v>1.1000000000000001</v>
      </c>
      <c r="BJ34">
        <v>2.2999999999999998</v>
      </c>
      <c r="BK34">
        <v>3</v>
      </c>
      <c r="BL34">
        <v>135.63999999999999</v>
      </c>
      <c r="BM34">
        <v>20.350000000000001</v>
      </c>
      <c r="BN34">
        <v>155.99</v>
      </c>
      <c r="BO34">
        <v>155.99</v>
      </c>
      <c r="BQ34" t="s">
        <v>285</v>
      </c>
      <c r="BR34" t="s">
        <v>243</v>
      </c>
      <c r="BS34" s="3">
        <v>44445</v>
      </c>
      <c r="BT34" s="4">
        <v>0.69236111111111109</v>
      </c>
      <c r="BU34" t="s">
        <v>286</v>
      </c>
      <c r="BV34" t="s">
        <v>77</v>
      </c>
      <c r="BY34">
        <v>11499.6</v>
      </c>
      <c r="CC34" t="s">
        <v>166</v>
      </c>
      <c r="CD34">
        <v>6529</v>
      </c>
      <c r="CE34" t="s">
        <v>78</v>
      </c>
      <c r="CF34" s="3">
        <v>44445</v>
      </c>
      <c r="CI34">
        <v>0</v>
      </c>
      <c r="CJ34">
        <v>0</v>
      </c>
      <c r="CK34" t="s">
        <v>135</v>
      </c>
      <c r="CL34" t="s">
        <v>79</v>
      </c>
    </row>
    <row r="35" spans="1:90" x14ac:dyDescent="0.25">
      <c r="A35" t="s">
        <v>177</v>
      </c>
      <c r="B35" t="s">
        <v>178</v>
      </c>
      <c r="C35" t="s">
        <v>72</v>
      </c>
      <c r="E35" t="str">
        <f>"009941474952"</f>
        <v>009941474952</v>
      </c>
      <c r="F35" s="3">
        <v>44448</v>
      </c>
      <c r="G35">
        <v>202203</v>
      </c>
      <c r="H35" t="s">
        <v>119</v>
      </c>
      <c r="I35" t="s">
        <v>120</v>
      </c>
      <c r="J35" t="s">
        <v>240</v>
      </c>
      <c r="K35" t="s">
        <v>75</v>
      </c>
      <c r="L35" t="s">
        <v>169</v>
      </c>
      <c r="M35" t="s">
        <v>166</v>
      </c>
      <c r="N35" t="s">
        <v>241</v>
      </c>
      <c r="O35" t="s">
        <v>85</v>
      </c>
      <c r="P35" t="str">
        <f>"IBT46427                      "</f>
        <v xml:space="preserve">IBT46427                      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  <c r="Z35">
        <v>0</v>
      </c>
      <c r="AA35">
        <v>0</v>
      </c>
      <c r="AB35">
        <v>0</v>
      </c>
      <c r="AC35">
        <v>0</v>
      </c>
      <c r="AD35">
        <v>0</v>
      </c>
      <c r="AE35">
        <v>0</v>
      </c>
      <c r="AF35">
        <v>0</v>
      </c>
      <c r="AG35">
        <v>0</v>
      </c>
      <c r="AH35">
        <v>0</v>
      </c>
      <c r="AI35">
        <v>0</v>
      </c>
      <c r="AJ35">
        <v>0</v>
      </c>
      <c r="AK35">
        <v>28.58</v>
      </c>
      <c r="AL35">
        <v>0</v>
      </c>
      <c r="AM35">
        <v>0</v>
      </c>
      <c r="AN35">
        <v>0</v>
      </c>
      <c r="AO35">
        <v>0</v>
      </c>
      <c r="AP35">
        <v>0</v>
      </c>
      <c r="AQ35">
        <v>0</v>
      </c>
      <c r="AR35">
        <v>0</v>
      </c>
      <c r="AS35">
        <v>0</v>
      </c>
      <c r="AT35">
        <v>0</v>
      </c>
      <c r="AU35">
        <v>0</v>
      </c>
      <c r="AV35">
        <v>0</v>
      </c>
      <c r="AW35">
        <v>0</v>
      </c>
      <c r="AX35">
        <v>0</v>
      </c>
      <c r="AY35">
        <v>0</v>
      </c>
      <c r="AZ35">
        <v>0</v>
      </c>
      <c r="BA35">
        <v>0</v>
      </c>
      <c r="BB35">
        <v>0</v>
      </c>
      <c r="BG35">
        <v>0</v>
      </c>
      <c r="BH35">
        <v>1</v>
      </c>
      <c r="BI35">
        <v>1.9</v>
      </c>
      <c r="BJ35">
        <v>2</v>
      </c>
      <c r="BK35">
        <v>2</v>
      </c>
      <c r="BL35">
        <v>135.63999999999999</v>
      </c>
      <c r="BM35">
        <v>20.350000000000001</v>
      </c>
      <c r="BN35">
        <v>155.99</v>
      </c>
      <c r="BO35">
        <v>155.99</v>
      </c>
      <c r="BQ35" t="s">
        <v>242</v>
      </c>
      <c r="BR35" t="s">
        <v>107</v>
      </c>
      <c r="BS35" s="3">
        <v>44453</v>
      </c>
      <c r="BT35" s="4">
        <v>0.48958333333333331</v>
      </c>
      <c r="BU35" t="s">
        <v>244</v>
      </c>
      <c r="BV35" t="s">
        <v>79</v>
      </c>
      <c r="BW35" t="s">
        <v>124</v>
      </c>
      <c r="BX35" t="s">
        <v>173</v>
      </c>
      <c r="BY35">
        <v>9964.86</v>
      </c>
      <c r="CC35" t="s">
        <v>166</v>
      </c>
      <c r="CD35">
        <v>6529</v>
      </c>
      <c r="CE35" t="s">
        <v>78</v>
      </c>
      <c r="CF35" s="3">
        <v>44453</v>
      </c>
      <c r="CI35">
        <v>0</v>
      </c>
      <c r="CJ35">
        <v>0</v>
      </c>
      <c r="CK35" t="s">
        <v>135</v>
      </c>
      <c r="CL35" t="s">
        <v>79</v>
      </c>
    </row>
    <row r="36" spans="1:90" x14ac:dyDescent="0.25">
      <c r="A36" t="s">
        <v>177</v>
      </c>
      <c r="B36" t="s">
        <v>178</v>
      </c>
      <c r="C36" t="s">
        <v>72</v>
      </c>
      <c r="E36" t="str">
        <f>"009941474951"</f>
        <v>009941474951</v>
      </c>
      <c r="F36" s="3">
        <v>44448</v>
      </c>
      <c r="G36">
        <v>202203</v>
      </c>
      <c r="H36" t="s">
        <v>119</v>
      </c>
      <c r="I36" t="s">
        <v>120</v>
      </c>
      <c r="J36" t="s">
        <v>240</v>
      </c>
      <c r="K36" t="s">
        <v>75</v>
      </c>
      <c r="L36" t="s">
        <v>248</v>
      </c>
      <c r="M36" t="s">
        <v>248</v>
      </c>
      <c r="N36" t="s">
        <v>249</v>
      </c>
      <c r="O36" t="s">
        <v>85</v>
      </c>
      <c r="P36" t="str">
        <f>"471648 471620 471651          "</f>
        <v xml:space="preserve">471648 471620 471651          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  <c r="Z36">
        <v>0</v>
      </c>
      <c r="AA36">
        <v>0</v>
      </c>
      <c r="AB36">
        <v>0</v>
      </c>
      <c r="AC36">
        <v>0</v>
      </c>
      <c r="AD36">
        <v>0</v>
      </c>
      <c r="AE36">
        <v>0</v>
      </c>
      <c r="AF36">
        <v>0</v>
      </c>
      <c r="AG36">
        <v>0</v>
      </c>
      <c r="AH36">
        <v>0</v>
      </c>
      <c r="AI36">
        <v>0</v>
      </c>
      <c r="AJ36">
        <v>0</v>
      </c>
      <c r="AK36">
        <v>67.349999999999994</v>
      </c>
      <c r="AL36">
        <v>0</v>
      </c>
      <c r="AM36">
        <v>0</v>
      </c>
      <c r="AN36">
        <v>0</v>
      </c>
      <c r="AO36">
        <v>0</v>
      </c>
      <c r="AP36">
        <v>0</v>
      </c>
      <c r="AQ36">
        <v>0</v>
      </c>
      <c r="AR36">
        <v>0</v>
      </c>
      <c r="AS36">
        <v>0</v>
      </c>
      <c r="AT36">
        <v>0</v>
      </c>
      <c r="AU36">
        <v>0</v>
      </c>
      <c r="AV36">
        <v>0</v>
      </c>
      <c r="AW36">
        <v>0</v>
      </c>
      <c r="AX36">
        <v>0</v>
      </c>
      <c r="AY36">
        <v>0</v>
      </c>
      <c r="AZ36">
        <v>0</v>
      </c>
      <c r="BA36">
        <v>0</v>
      </c>
      <c r="BB36">
        <v>0</v>
      </c>
      <c r="BG36">
        <v>0</v>
      </c>
      <c r="BH36">
        <v>2</v>
      </c>
      <c r="BI36">
        <v>37.4</v>
      </c>
      <c r="BJ36">
        <v>8</v>
      </c>
      <c r="BK36">
        <v>38</v>
      </c>
      <c r="BL36">
        <v>312.87</v>
      </c>
      <c r="BM36">
        <v>46.93</v>
      </c>
      <c r="BN36">
        <v>359.8</v>
      </c>
      <c r="BO36">
        <v>359.8</v>
      </c>
      <c r="BQ36" t="s">
        <v>250</v>
      </c>
      <c r="BR36" t="s">
        <v>287</v>
      </c>
      <c r="BS36" s="3">
        <v>44454</v>
      </c>
      <c r="BT36" s="4">
        <v>0.6381944444444444</v>
      </c>
      <c r="BU36" t="s">
        <v>288</v>
      </c>
      <c r="BV36" t="s">
        <v>79</v>
      </c>
      <c r="BW36" t="s">
        <v>136</v>
      </c>
      <c r="BX36" t="s">
        <v>111</v>
      </c>
      <c r="BY36">
        <v>39999.660000000003</v>
      </c>
      <c r="CA36" t="s">
        <v>289</v>
      </c>
      <c r="CC36" t="s">
        <v>248</v>
      </c>
      <c r="CD36">
        <v>6836</v>
      </c>
      <c r="CE36" t="s">
        <v>78</v>
      </c>
      <c r="CF36" s="3">
        <v>44456</v>
      </c>
      <c r="CI36">
        <v>3</v>
      </c>
      <c r="CJ36">
        <v>4</v>
      </c>
      <c r="CK36" t="s">
        <v>135</v>
      </c>
      <c r="CL36" t="s">
        <v>79</v>
      </c>
    </row>
    <row r="37" spans="1:90" x14ac:dyDescent="0.25">
      <c r="A37" t="s">
        <v>177</v>
      </c>
      <c r="B37" t="s">
        <v>178</v>
      </c>
      <c r="C37" t="s">
        <v>72</v>
      </c>
      <c r="E37" t="str">
        <f>"009940641923"</f>
        <v>009940641923</v>
      </c>
      <c r="F37" s="3">
        <v>44447</v>
      </c>
      <c r="G37">
        <v>202203</v>
      </c>
      <c r="H37" t="s">
        <v>101</v>
      </c>
      <c r="I37" t="s">
        <v>91</v>
      </c>
      <c r="J37" t="s">
        <v>179</v>
      </c>
      <c r="K37" t="s">
        <v>75</v>
      </c>
      <c r="L37" t="s">
        <v>73</v>
      </c>
      <c r="M37" t="s">
        <v>74</v>
      </c>
      <c r="N37" t="s">
        <v>203</v>
      </c>
      <c r="O37" t="s">
        <v>85</v>
      </c>
      <c r="P37" t="str">
        <f>"11922270FM                    "</f>
        <v xml:space="preserve">11922270FM                    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  <c r="Z37">
        <v>0</v>
      </c>
      <c r="AA37">
        <v>0</v>
      </c>
      <c r="AB37">
        <v>0</v>
      </c>
      <c r="AC37">
        <v>0</v>
      </c>
      <c r="AD37">
        <v>0</v>
      </c>
      <c r="AE37">
        <v>0</v>
      </c>
      <c r="AF37">
        <v>0</v>
      </c>
      <c r="AG37">
        <v>0</v>
      </c>
      <c r="AH37">
        <v>0</v>
      </c>
      <c r="AI37">
        <v>0</v>
      </c>
      <c r="AJ37">
        <v>0</v>
      </c>
      <c r="AK37">
        <v>30.16</v>
      </c>
      <c r="AL37">
        <v>0</v>
      </c>
      <c r="AM37">
        <v>0</v>
      </c>
      <c r="AN37">
        <v>0</v>
      </c>
      <c r="AO37">
        <v>0</v>
      </c>
      <c r="AP37">
        <v>0</v>
      </c>
      <c r="AQ37">
        <v>0</v>
      </c>
      <c r="AR37">
        <v>0</v>
      </c>
      <c r="AS37">
        <v>0</v>
      </c>
      <c r="AT37">
        <v>0</v>
      </c>
      <c r="AU37">
        <v>0</v>
      </c>
      <c r="AV37">
        <v>0</v>
      </c>
      <c r="AW37">
        <v>0</v>
      </c>
      <c r="AX37">
        <v>0</v>
      </c>
      <c r="AY37">
        <v>0</v>
      </c>
      <c r="AZ37">
        <v>0</v>
      </c>
      <c r="BA37">
        <v>0</v>
      </c>
      <c r="BB37">
        <v>0</v>
      </c>
      <c r="BG37">
        <v>0</v>
      </c>
      <c r="BH37">
        <v>1</v>
      </c>
      <c r="BI37">
        <v>19.2</v>
      </c>
      <c r="BJ37">
        <v>20.6</v>
      </c>
      <c r="BK37">
        <v>21</v>
      </c>
      <c r="BL37">
        <v>142.88999999999999</v>
      </c>
      <c r="BM37">
        <v>21.43</v>
      </c>
      <c r="BN37">
        <v>164.32</v>
      </c>
      <c r="BO37">
        <v>164.32</v>
      </c>
      <c r="BQ37" t="s">
        <v>204</v>
      </c>
      <c r="BR37" t="s">
        <v>139</v>
      </c>
      <c r="BS37" s="3">
        <v>44449</v>
      </c>
      <c r="BT37" s="4">
        <v>0.49583333333333335</v>
      </c>
      <c r="BU37" t="s">
        <v>160</v>
      </c>
      <c r="BV37" t="s">
        <v>77</v>
      </c>
      <c r="BY37">
        <v>102804</v>
      </c>
      <c r="CA37" t="s">
        <v>145</v>
      </c>
      <c r="CC37" t="s">
        <v>74</v>
      </c>
      <c r="CD37">
        <v>2193</v>
      </c>
      <c r="CE37" t="s">
        <v>78</v>
      </c>
      <c r="CF37" s="3">
        <v>44450</v>
      </c>
      <c r="CI37">
        <v>2</v>
      </c>
      <c r="CJ37">
        <v>2</v>
      </c>
      <c r="CK37" t="s">
        <v>93</v>
      </c>
      <c r="CL37" t="s">
        <v>79</v>
      </c>
    </row>
    <row r="38" spans="1:90" x14ac:dyDescent="0.25">
      <c r="A38" t="s">
        <v>177</v>
      </c>
      <c r="B38" t="s">
        <v>178</v>
      </c>
      <c r="C38" t="s">
        <v>72</v>
      </c>
      <c r="E38" t="str">
        <f>"009939486962"</f>
        <v>009939486962</v>
      </c>
      <c r="F38" s="3">
        <v>44446</v>
      </c>
      <c r="G38">
        <v>202203</v>
      </c>
      <c r="H38" t="s">
        <v>119</v>
      </c>
      <c r="I38" t="s">
        <v>120</v>
      </c>
      <c r="J38" t="s">
        <v>202</v>
      </c>
      <c r="K38" t="s">
        <v>75</v>
      </c>
      <c r="L38" t="s">
        <v>101</v>
      </c>
      <c r="M38" t="s">
        <v>91</v>
      </c>
      <c r="N38" t="s">
        <v>290</v>
      </c>
      <c r="O38" t="s">
        <v>82</v>
      </c>
      <c r="P38" t="str">
        <f>"...                           "</f>
        <v xml:space="preserve">...                           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  <c r="Z38">
        <v>0</v>
      </c>
      <c r="AA38">
        <v>0</v>
      </c>
      <c r="AB38">
        <v>0</v>
      </c>
      <c r="AC38">
        <v>0</v>
      </c>
      <c r="AD38">
        <v>0</v>
      </c>
      <c r="AE38">
        <v>0</v>
      </c>
      <c r="AF38">
        <v>0</v>
      </c>
      <c r="AG38">
        <v>0</v>
      </c>
      <c r="AH38">
        <v>0</v>
      </c>
      <c r="AI38">
        <v>0</v>
      </c>
      <c r="AJ38">
        <v>0</v>
      </c>
      <c r="AK38">
        <v>11.72</v>
      </c>
      <c r="AL38">
        <v>0</v>
      </c>
      <c r="AM38">
        <v>0</v>
      </c>
      <c r="AN38">
        <v>0</v>
      </c>
      <c r="AO38">
        <v>0</v>
      </c>
      <c r="AP38">
        <v>0</v>
      </c>
      <c r="AQ38">
        <v>0</v>
      </c>
      <c r="AR38">
        <v>0</v>
      </c>
      <c r="AS38">
        <v>0</v>
      </c>
      <c r="AT38">
        <v>0</v>
      </c>
      <c r="AU38">
        <v>0</v>
      </c>
      <c r="AV38">
        <v>0</v>
      </c>
      <c r="AW38">
        <v>0</v>
      </c>
      <c r="AX38">
        <v>0</v>
      </c>
      <c r="AY38">
        <v>0</v>
      </c>
      <c r="AZ38">
        <v>0</v>
      </c>
      <c r="BA38">
        <v>0</v>
      </c>
      <c r="BB38">
        <v>0</v>
      </c>
      <c r="BG38">
        <v>0</v>
      </c>
      <c r="BH38">
        <v>1</v>
      </c>
      <c r="BI38">
        <v>1</v>
      </c>
      <c r="BJ38">
        <v>0.2</v>
      </c>
      <c r="BK38">
        <v>1</v>
      </c>
      <c r="BL38">
        <v>53.59</v>
      </c>
      <c r="BM38">
        <v>8.0399999999999991</v>
      </c>
      <c r="BN38">
        <v>61.63</v>
      </c>
      <c r="BO38">
        <v>61.63</v>
      </c>
      <c r="BQ38" t="s">
        <v>291</v>
      </c>
      <c r="BR38" t="s">
        <v>170</v>
      </c>
      <c r="BS38" s="3">
        <v>44447</v>
      </c>
      <c r="BT38" s="4">
        <v>0.41597222222222219</v>
      </c>
      <c r="BU38" t="s">
        <v>292</v>
      </c>
      <c r="BV38" t="s">
        <v>77</v>
      </c>
      <c r="BY38">
        <v>1200</v>
      </c>
      <c r="BZ38" t="s">
        <v>129</v>
      </c>
      <c r="CA38" t="s">
        <v>146</v>
      </c>
      <c r="CC38" t="s">
        <v>91</v>
      </c>
      <c r="CD38">
        <v>7460</v>
      </c>
      <c r="CE38" t="s">
        <v>78</v>
      </c>
      <c r="CF38" s="3">
        <v>44448</v>
      </c>
      <c r="CI38">
        <v>1</v>
      </c>
      <c r="CJ38">
        <v>1</v>
      </c>
      <c r="CK38">
        <v>21</v>
      </c>
      <c r="CL38" t="s">
        <v>79</v>
      </c>
    </row>
    <row r="39" spans="1:90" x14ac:dyDescent="0.25">
      <c r="A39" t="s">
        <v>223</v>
      </c>
      <c r="B39" t="s">
        <v>178</v>
      </c>
      <c r="C39" t="s">
        <v>72</v>
      </c>
      <c r="E39" t="str">
        <f>"009940842022"</f>
        <v>009940842022</v>
      </c>
      <c r="F39" s="3">
        <v>44445</v>
      </c>
      <c r="G39">
        <v>202203</v>
      </c>
      <c r="H39" t="s">
        <v>169</v>
      </c>
      <c r="I39" t="s">
        <v>166</v>
      </c>
      <c r="J39" t="s">
        <v>293</v>
      </c>
      <c r="K39" t="s">
        <v>75</v>
      </c>
      <c r="L39" t="s">
        <v>94</v>
      </c>
      <c r="M39" t="s">
        <v>95</v>
      </c>
      <c r="N39" t="s">
        <v>294</v>
      </c>
      <c r="O39" t="s">
        <v>82</v>
      </c>
      <c r="P39" t="str">
        <f>"                              "</f>
        <v xml:space="preserve">                              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  <c r="Z39">
        <v>0</v>
      </c>
      <c r="AA39">
        <v>0</v>
      </c>
      <c r="AB39">
        <v>0</v>
      </c>
      <c r="AC39">
        <v>0</v>
      </c>
      <c r="AD39">
        <v>0</v>
      </c>
      <c r="AE39">
        <v>0</v>
      </c>
      <c r="AF39">
        <v>0</v>
      </c>
      <c r="AG39">
        <v>0</v>
      </c>
      <c r="AH39">
        <v>0</v>
      </c>
      <c r="AI39">
        <v>0</v>
      </c>
      <c r="AJ39">
        <v>0</v>
      </c>
      <c r="AK39">
        <v>17.579999999999998</v>
      </c>
      <c r="AL39">
        <v>0</v>
      </c>
      <c r="AM39">
        <v>0</v>
      </c>
      <c r="AN39">
        <v>0</v>
      </c>
      <c r="AO39">
        <v>0</v>
      </c>
      <c r="AP39">
        <v>0</v>
      </c>
      <c r="AQ39">
        <v>0</v>
      </c>
      <c r="AR39">
        <v>0</v>
      </c>
      <c r="AS39">
        <v>0</v>
      </c>
      <c r="AT39">
        <v>0</v>
      </c>
      <c r="AU39">
        <v>0</v>
      </c>
      <c r="AV39">
        <v>0</v>
      </c>
      <c r="AW39">
        <v>0</v>
      </c>
      <c r="AX39">
        <v>0</v>
      </c>
      <c r="AY39">
        <v>0</v>
      </c>
      <c r="AZ39">
        <v>0</v>
      </c>
      <c r="BA39">
        <v>0</v>
      </c>
      <c r="BB39">
        <v>0</v>
      </c>
      <c r="BG39">
        <v>0</v>
      </c>
      <c r="BH39">
        <v>1</v>
      </c>
      <c r="BI39">
        <v>3</v>
      </c>
      <c r="BJ39">
        <v>2.4</v>
      </c>
      <c r="BK39">
        <v>3</v>
      </c>
      <c r="BL39">
        <v>80.37</v>
      </c>
      <c r="BM39">
        <v>12.06</v>
      </c>
      <c r="BN39">
        <v>92.43</v>
      </c>
      <c r="BO39">
        <v>92.43</v>
      </c>
      <c r="BQ39" t="s">
        <v>165</v>
      </c>
      <c r="BR39" t="s">
        <v>295</v>
      </c>
      <c r="BS39" s="3">
        <v>44446</v>
      </c>
      <c r="BT39" s="4">
        <v>0.40138888888888885</v>
      </c>
      <c r="BU39" t="s">
        <v>296</v>
      </c>
      <c r="BV39" t="s">
        <v>77</v>
      </c>
      <c r="BY39">
        <v>12000</v>
      </c>
      <c r="BZ39" t="s">
        <v>129</v>
      </c>
      <c r="CA39" t="s">
        <v>138</v>
      </c>
      <c r="CC39" t="s">
        <v>95</v>
      </c>
      <c r="CD39">
        <v>6000</v>
      </c>
      <c r="CE39" t="s">
        <v>78</v>
      </c>
      <c r="CF39" s="3">
        <v>44446</v>
      </c>
      <c r="CI39">
        <v>1</v>
      </c>
      <c r="CJ39">
        <v>1</v>
      </c>
      <c r="CK39">
        <v>21</v>
      </c>
      <c r="CL39" t="s">
        <v>79</v>
      </c>
    </row>
    <row r="40" spans="1:90" x14ac:dyDescent="0.25">
      <c r="A40" t="s">
        <v>177</v>
      </c>
      <c r="B40" t="s">
        <v>178</v>
      </c>
      <c r="C40" t="s">
        <v>72</v>
      </c>
      <c r="E40" t="str">
        <f>"009941828276"</f>
        <v>009941828276</v>
      </c>
      <c r="F40" s="3">
        <v>44446</v>
      </c>
      <c r="G40">
        <v>202203</v>
      </c>
      <c r="H40" t="s">
        <v>113</v>
      </c>
      <c r="I40" t="s">
        <v>114</v>
      </c>
      <c r="J40" t="s">
        <v>176</v>
      </c>
      <c r="K40" t="s">
        <v>75</v>
      </c>
      <c r="L40" t="s">
        <v>101</v>
      </c>
      <c r="M40" t="s">
        <v>91</v>
      </c>
      <c r="N40" t="s">
        <v>271</v>
      </c>
      <c r="O40" t="s">
        <v>82</v>
      </c>
      <c r="P40" t="str">
        <f>"NA                            "</f>
        <v xml:space="preserve">NA                            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  <c r="Y40">
        <v>0</v>
      </c>
      <c r="Z40">
        <v>0</v>
      </c>
      <c r="AA40">
        <v>0</v>
      </c>
      <c r="AB40">
        <v>0</v>
      </c>
      <c r="AC40">
        <v>0</v>
      </c>
      <c r="AD40">
        <v>0</v>
      </c>
      <c r="AE40">
        <v>0</v>
      </c>
      <c r="AF40">
        <v>0</v>
      </c>
      <c r="AG40">
        <v>0</v>
      </c>
      <c r="AH40">
        <v>0</v>
      </c>
      <c r="AI40">
        <v>0</v>
      </c>
      <c r="AJ40">
        <v>0</v>
      </c>
      <c r="AK40">
        <v>76.16</v>
      </c>
      <c r="AL40">
        <v>0</v>
      </c>
      <c r="AM40">
        <v>0</v>
      </c>
      <c r="AN40">
        <v>0</v>
      </c>
      <c r="AO40">
        <v>0</v>
      </c>
      <c r="AP40">
        <v>0</v>
      </c>
      <c r="AQ40">
        <v>0</v>
      </c>
      <c r="AR40">
        <v>0</v>
      </c>
      <c r="AS40">
        <v>0</v>
      </c>
      <c r="AT40">
        <v>0</v>
      </c>
      <c r="AU40">
        <v>0</v>
      </c>
      <c r="AV40">
        <v>0</v>
      </c>
      <c r="AW40">
        <v>0</v>
      </c>
      <c r="AX40">
        <v>0</v>
      </c>
      <c r="AY40">
        <v>0</v>
      </c>
      <c r="AZ40">
        <v>0</v>
      </c>
      <c r="BA40">
        <v>0</v>
      </c>
      <c r="BB40">
        <v>0</v>
      </c>
      <c r="BG40">
        <v>0</v>
      </c>
      <c r="BH40">
        <v>1</v>
      </c>
      <c r="BI40">
        <v>6.6</v>
      </c>
      <c r="BJ40">
        <v>12.9</v>
      </c>
      <c r="BK40">
        <v>13</v>
      </c>
      <c r="BL40">
        <v>348.15</v>
      </c>
      <c r="BM40">
        <v>52.22</v>
      </c>
      <c r="BN40">
        <v>400.37</v>
      </c>
      <c r="BO40">
        <v>400.37</v>
      </c>
      <c r="BQ40" t="s">
        <v>297</v>
      </c>
      <c r="BR40" t="s">
        <v>167</v>
      </c>
      <c r="BS40" s="3">
        <v>44447</v>
      </c>
      <c r="BT40" s="4">
        <v>0.42499999999999999</v>
      </c>
      <c r="BU40" t="s">
        <v>298</v>
      </c>
      <c r="BV40" t="s">
        <v>77</v>
      </c>
      <c r="BY40">
        <v>64324.04</v>
      </c>
      <c r="BZ40" t="s">
        <v>129</v>
      </c>
      <c r="CA40" t="s">
        <v>112</v>
      </c>
      <c r="CC40" t="s">
        <v>91</v>
      </c>
      <c r="CD40">
        <v>7800</v>
      </c>
      <c r="CE40" t="s">
        <v>78</v>
      </c>
      <c r="CF40" s="3">
        <v>44448</v>
      </c>
      <c r="CI40">
        <v>1</v>
      </c>
      <c r="CJ40">
        <v>1</v>
      </c>
      <c r="CK40">
        <v>21</v>
      </c>
      <c r="CL40" t="s">
        <v>79</v>
      </c>
    </row>
    <row r="41" spans="1:90" x14ac:dyDescent="0.25">
      <c r="A41" t="s">
        <v>177</v>
      </c>
      <c r="B41" t="s">
        <v>178</v>
      </c>
      <c r="C41" t="s">
        <v>72</v>
      </c>
      <c r="E41" t="str">
        <f>"009939486919"</f>
        <v>009939486919</v>
      </c>
      <c r="F41" s="3">
        <v>44446</v>
      </c>
      <c r="G41">
        <v>202203</v>
      </c>
      <c r="H41" t="s">
        <v>119</v>
      </c>
      <c r="I41" t="s">
        <v>120</v>
      </c>
      <c r="J41" t="s">
        <v>202</v>
      </c>
      <c r="K41" t="s">
        <v>75</v>
      </c>
      <c r="L41" t="s">
        <v>80</v>
      </c>
      <c r="M41" t="s">
        <v>81</v>
      </c>
      <c r="N41" t="s">
        <v>290</v>
      </c>
      <c r="O41" t="s">
        <v>82</v>
      </c>
      <c r="P41" t="str">
        <f>"...                           "</f>
        <v xml:space="preserve">...                           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  <c r="Z41">
        <v>0</v>
      </c>
      <c r="AA41">
        <v>0</v>
      </c>
      <c r="AB41">
        <v>0</v>
      </c>
      <c r="AC41">
        <v>0</v>
      </c>
      <c r="AD41">
        <v>0</v>
      </c>
      <c r="AE41">
        <v>0</v>
      </c>
      <c r="AF41">
        <v>0</v>
      </c>
      <c r="AG41">
        <v>0</v>
      </c>
      <c r="AH41">
        <v>0</v>
      </c>
      <c r="AI41">
        <v>0</v>
      </c>
      <c r="AJ41">
        <v>0</v>
      </c>
      <c r="AK41">
        <v>11.72</v>
      </c>
      <c r="AL41">
        <v>0</v>
      </c>
      <c r="AM41">
        <v>0</v>
      </c>
      <c r="AN41">
        <v>0</v>
      </c>
      <c r="AO41">
        <v>0</v>
      </c>
      <c r="AP41">
        <v>0</v>
      </c>
      <c r="AQ41">
        <v>0</v>
      </c>
      <c r="AR41">
        <v>0</v>
      </c>
      <c r="AS41">
        <v>0</v>
      </c>
      <c r="AT41">
        <v>0</v>
      </c>
      <c r="AU41">
        <v>0</v>
      </c>
      <c r="AV41">
        <v>0</v>
      </c>
      <c r="AW41">
        <v>0</v>
      </c>
      <c r="AX41">
        <v>0</v>
      </c>
      <c r="AY41">
        <v>0</v>
      </c>
      <c r="AZ41">
        <v>0</v>
      </c>
      <c r="BA41">
        <v>0</v>
      </c>
      <c r="BB41">
        <v>0</v>
      </c>
      <c r="BG41">
        <v>0</v>
      </c>
      <c r="BH41">
        <v>1</v>
      </c>
      <c r="BI41">
        <v>1</v>
      </c>
      <c r="BJ41">
        <v>0.2</v>
      </c>
      <c r="BK41">
        <v>1</v>
      </c>
      <c r="BL41">
        <v>53.59</v>
      </c>
      <c r="BM41">
        <v>8.0399999999999991</v>
      </c>
      <c r="BN41">
        <v>61.63</v>
      </c>
      <c r="BO41">
        <v>61.63</v>
      </c>
      <c r="BQ41" t="s">
        <v>299</v>
      </c>
      <c r="BR41" t="s">
        <v>170</v>
      </c>
      <c r="BS41" s="3">
        <v>44447</v>
      </c>
      <c r="BT41" s="4">
        <v>0.37222222222222223</v>
      </c>
      <c r="BU41" t="s">
        <v>300</v>
      </c>
      <c r="BV41" t="s">
        <v>77</v>
      </c>
      <c r="BY41">
        <v>1200</v>
      </c>
      <c r="BZ41" t="s">
        <v>129</v>
      </c>
      <c r="CA41" t="s">
        <v>132</v>
      </c>
      <c r="CC41" t="s">
        <v>81</v>
      </c>
      <c r="CD41">
        <v>4051</v>
      </c>
      <c r="CE41" t="s">
        <v>78</v>
      </c>
      <c r="CF41" s="3">
        <v>44448</v>
      </c>
      <c r="CI41">
        <v>1</v>
      </c>
      <c r="CJ41">
        <v>1</v>
      </c>
      <c r="CK41">
        <v>21</v>
      </c>
      <c r="CL41" t="s">
        <v>79</v>
      </c>
    </row>
    <row r="42" spans="1:90" x14ac:dyDescent="0.25">
      <c r="A42" t="s">
        <v>223</v>
      </c>
      <c r="B42" t="s">
        <v>178</v>
      </c>
      <c r="C42" t="s">
        <v>72</v>
      </c>
      <c r="E42" t="str">
        <f>"009940842056"</f>
        <v>009940842056</v>
      </c>
      <c r="F42" s="3">
        <v>44448</v>
      </c>
      <c r="G42">
        <v>202203</v>
      </c>
      <c r="H42" t="s">
        <v>169</v>
      </c>
      <c r="I42" t="s">
        <v>166</v>
      </c>
      <c r="J42" t="s">
        <v>263</v>
      </c>
      <c r="K42" t="s">
        <v>75</v>
      </c>
      <c r="L42" t="s">
        <v>94</v>
      </c>
      <c r="M42" t="s">
        <v>95</v>
      </c>
      <c r="N42" t="s">
        <v>263</v>
      </c>
      <c r="O42" t="s">
        <v>82</v>
      </c>
      <c r="P42" t="str">
        <f>"                              "</f>
        <v xml:space="preserve">                              </v>
      </c>
      <c r="Q42">
        <v>0</v>
      </c>
      <c r="R42">
        <v>0</v>
      </c>
      <c r="S42">
        <v>0</v>
      </c>
      <c r="T42">
        <v>0</v>
      </c>
      <c r="U42">
        <v>0</v>
      </c>
      <c r="V42">
        <v>0</v>
      </c>
      <c r="W42">
        <v>0</v>
      </c>
      <c r="X42">
        <v>0</v>
      </c>
      <c r="Y42">
        <v>0</v>
      </c>
      <c r="Z42">
        <v>0</v>
      </c>
      <c r="AA42">
        <v>0</v>
      </c>
      <c r="AB42">
        <v>0</v>
      </c>
      <c r="AC42">
        <v>0</v>
      </c>
      <c r="AD42">
        <v>0</v>
      </c>
      <c r="AE42">
        <v>0</v>
      </c>
      <c r="AF42">
        <v>0</v>
      </c>
      <c r="AG42">
        <v>0</v>
      </c>
      <c r="AH42">
        <v>0</v>
      </c>
      <c r="AI42">
        <v>0</v>
      </c>
      <c r="AJ42">
        <v>0</v>
      </c>
      <c r="AK42">
        <v>11.72</v>
      </c>
      <c r="AL42">
        <v>0</v>
      </c>
      <c r="AM42">
        <v>0</v>
      </c>
      <c r="AN42">
        <v>0</v>
      </c>
      <c r="AO42">
        <v>0</v>
      </c>
      <c r="AP42">
        <v>0</v>
      </c>
      <c r="AQ42">
        <v>0</v>
      </c>
      <c r="AR42">
        <v>0</v>
      </c>
      <c r="AS42">
        <v>0</v>
      </c>
      <c r="AT42">
        <v>0</v>
      </c>
      <c r="AU42">
        <v>0</v>
      </c>
      <c r="AV42">
        <v>0</v>
      </c>
      <c r="AW42">
        <v>0</v>
      </c>
      <c r="AX42">
        <v>0</v>
      </c>
      <c r="AY42">
        <v>0</v>
      </c>
      <c r="AZ42">
        <v>0</v>
      </c>
      <c r="BA42">
        <v>0</v>
      </c>
      <c r="BB42">
        <v>0</v>
      </c>
      <c r="BG42">
        <v>0</v>
      </c>
      <c r="BH42">
        <v>1</v>
      </c>
      <c r="BI42">
        <v>1</v>
      </c>
      <c r="BJ42">
        <v>0.2</v>
      </c>
      <c r="BK42">
        <v>1</v>
      </c>
      <c r="BL42">
        <v>53.59</v>
      </c>
      <c r="BM42">
        <v>8.0399999999999991</v>
      </c>
      <c r="BN42">
        <v>61.63</v>
      </c>
      <c r="BO42">
        <v>61.63</v>
      </c>
      <c r="BQ42" t="s">
        <v>115</v>
      </c>
      <c r="BS42" s="3">
        <v>44449</v>
      </c>
      <c r="BT42" s="4">
        <v>0.43194444444444446</v>
      </c>
      <c r="BU42" t="s">
        <v>165</v>
      </c>
      <c r="BV42" t="s">
        <v>77</v>
      </c>
      <c r="BY42">
        <v>1200</v>
      </c>
      <c r="BZ42" t="s">
        <v>129</v>
      </c>
      <c r="CA42" t="s">
        <v>138</v>
      </c>
      <c r="CC42" t="s">
        <v>95</v>
      </c>
      <c r="CD42">
        <v>6000</v>
      </c>
      <c r="CE42" t="s">
        <v>78</v>
      </c>
      <c r="CF42" s="3">
        <v>44449</v>
      </c>
      <c r="CI42">
        <v>1</v>
      </c>
      <c r="CJ42">
        <v>1</v>
      </c>
      <c r="CK42">
        <v>21</v>
      </c>
      <c r="CL42" t="s">
        <v>79</v>
      </c>
    </row>
    <row r="43" spans="1:90" x14ac:dyDescent="0.25">
      <c r="A43" t="s">
        <v>223</v>
      </c>
      <c r="B43" t="s">
        <v>178</v>
      </c>
      <c r="C43" t="s">
        <v>72</v>
      </c>
      <c r="E43" t="str">
        <f>"009941399965"</f>
        <v>009941399965</v>
      </c>
      <c r="F43" s="3">
        <v>44440</v>
      </c>
      <c r="G43">
        <v>202203</v>
      </c>
      <c r="H43" t="s">
        <v>161</v>
      </c>
      <c r="I43" t="s">
        <v>162</v>
      </c>
      <c r="J43" t="s">
        <v>301</v>
      </c>
      <c r="K43" t="s">
        <v>75</v>
      </c>
      <c r="L43" t="s">
        <v>101</v>
      </c>
      <c r="M43" t="s">
        <v>91</v>
      </c>
      <c r="N43" t="s">
        <v>176</v>
      </c>
      <c r="O43" t="s">
        <v>82</v>
      </c>
      <c r="P43" t="str">
        <f>"                              "</f>
        <v xml:space="preserve">                              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0</v>
      </c>
      <c r="AD43">
        <v>0</v>
      </c>
      <c r="AE43">
        <v>0</v>
      </c>
      <c r="AF43">
        <v>0</v>
      </c>
      <c r="AG43">
        <v>0</v>
      </c>
      <c r="AH43">
        <v>0</v>
      </c>
      <c r="AI43">
        <v>0</v>
      </c>
      <c r="AJ43">
        <v>0</v>
      </c>
      <c r="AK43">
        <v>22.71</v>
      </c>
      <c r="AL43">
        <v>0</v>
      </c>
      <c r="AM43">
        <v>0</v>
      </c>
      <c r="AN43">
        <v>0</v>
      </c>
      <c r="AO43">
        <v>0</v>
      </c>
      <c r="AP43">
        <v>0</v>
      </c>
      <c r="AQ43">
        <v>0</v>
      </c>
      <c r="AR43">
        <v>0</v>
      </c>
      <c r="AS43">
        <v>0</v>
      </c>
      <c r="AT43">
        <v>0</v>
      </c>
      <c r="AU43">
        <v>0</v>
      </c>
      <c r="AV43">
        <v>0</v>
      </c>
      <c r="AW43">
        <v>0</v>
      </c>
      <c r="AX43">
        <v>0</v>
      </c>
      <c r="AY43">
        <v>0</v>
      </c>
      <c r="AZ43">
        <v>0</v>
      </c>
      <c r="BA43">
        <v>0</v>
      </c>
      <c r="BB43">
        <v>0</v>
      </c>
      <c r="BG43">
        <v>0</v>
      </c>
      <c r="BH43">
        <v>1</v>
      </c>
      <c r="BI43">
        <v>1</v>
      </c>
      <c r="BJ43">
        <v>0.2</v>
      </c>
      <c r="BK43">
        <v>1</v>
      </c>
      <c r="BL43">
        <v>103.83</v>
      </c>
      <c r="BM43">
        <v>15.57</v>
      </c>
      <c r="BN43">
        <v>119.4</v>
      </c>
      <c r="BO43">
        <v>119.4</v>
      </c>
      <c r="BQ43" t="s">
        <v>302</v>
      </c>
      <c r="BR43" t="s">
        <v>303</v>
      </c>
      <c r="BS43" s="3">
        <v>44441</v>
      </c>
      <c r="BT43" s="4">
        <v>0.41180555555555554</v>
      </c>
      <c r="BU43" t="s">
        <v>304</v>
      </c>
      <c r="BV43" t="s">
        <v>77</v>
      </c>
      <c r="BY43">
        <v>1200</v>
      </c>
      <c r="BZ43" t="s">
        <v>129</v>
      </c>
      <c r="CA43" t="s">
        <v>131</v>
      </c>
      <c r="CC43" t="s">
        <v>91</v>
      </c>
      <c r="CD43">
        <v>8000</v>
      </c>
      <c r="CE43" t="s">
        <v>78</v>
      </c>
      <c r="CF43" s="3">
        <v>44442</v>
      </c>
      <c r="CI43">
        <v>2</v>
      </c>
      <c r="CJ43">
        <v>1</v>
      </c>
      <c r="CK43">
        <v>23</v>
      </c>
      <c r="CL43" t="s">
        <v>79</v>
      </c>
    </row>
    <row r="44" spans="1:90" x14ac:dyDescent="0.25">
      <c r="A44" t="s">
        <v>177</v>
      </c>
      <c r="B44" t="s">
        <v>178</v>
      </c>
      <c r="C44" t="s">
        <v>72</v>
      </c>
      <c r="E44" t="str">
        <f>"009939486963"</f>
        <v>009939486963</v>
      </c>
      <c r="F44" s="3">
        <v>44446</v>
      </c>
      <c r="G44">
        <v>202203</v>
      </c>
      <c r="H44" t="s">
        <v>119</v>
      </c>
      <c r="I44" t="s">
        <v>120</v>
      </c>
      <c r="J44" t="s">
        <v>202</v>
      </c>
      <c r="K44" t="s">
        <v>75</v>
      </c>
      <c r="L44" t="s">
        <v>141</v>
      </c>
      <c r="M44" t="s">
        <v>142</v>
      </c>
      <c r="N44" t="s">
        <v>290</v>
      </c>
      <c r="O44" t="s">
        <v>82</v>
      </c>
      <c r="P44" t="str">
        <f>"...                           "</f>
        <v xml:space="preserve">...                           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  <c r="W44">
        <v>0</v>
      </c>
      <c r="X44">
        <v>0</v>
      </c>
      <c r="Y44">
        <v>0</v>
      </c>
      <c r="Z44">
        <v>0</v>
      </c>
      <c r="AA44">
        <v>0</v>
      </c>
      <c r="AB44">
        <v>0</v>
      </c>
      <c r="AC44">
        <v>0</v>
      </c>
      <c r="AD44">
        <v>0</v>
      </c>
      <c r="AE44">
        <v>0</v>
      </c>
      <c r="AF44">
        <v>0</v>
      </c>
      <c r="AG44">
        <v>0</v>
      </c>
      <c r="AH44">
        <v>0</v>
      </c>
      <c r="AI44">
        <v>0</v>
      </c>
      <c r="AJ44">
        <v>0</v>
      </c>
      <c r="AK44">
        <v>11.72</v>
      </c>
      <c r="AL44">
        <v>0</v>
      </c>
      <c r="AM44">
        <v>0</v>
      </c>
      <c r="AN44">
        <v>0</v>
      </c>
      <c r="AO44">
        <v>0</v>
      </c>
      <c r="AP44">
        <v>0</v>
      </c>
      <c r="AQ44">
        <v>0</v>
      </c>
      <c r="AR44">
        <v>0</v>
      </c>
      <c r="AS44">
        <v>0</v>
      </c>
      <c r="AT44">
        <v>0</v>
      </c>
      <c r="AU44">
        <v>0</v>
      </c>
      <c r="AV44">
        <v>0</v>
      </c>
      <c r="AW44">
        <v>0</v>
      </c>
      <c r="AX44">
        <v>0</v>
      </c>
      <c r="AY44">
        <v>0</v>
      </c>
      <c r="AZ44">
        <v>0</v>
      </c>
      <c r="BA44">
        <v>0</v>
      </c>
      <c r="BB44">
        <v>0</v>
      </c>
      <c r="BG44">
        <v>0</v>
      </c>
      <c r="BH44">
        <v>1</v>
      </c>
      <c r="BI44">
        <v>1</v>
      </c>
      <c r="BJ44">
        <v>0.2</v>
      </c>
      <c r="BK44">
        <v>1</v>
      </c>
      <c r="BL44">
        <v>53.59</v>
      </c>
      <c r="BM44">
        <v>8.0399999999999991</v>
      </c>
      <c r="BN44">
        <v>61.63</v>
      </c>
      <c r="BO44">
        <v>61.63</v>
      </c>
      <c r="BQ44" t="s">
        <v>305</v>
      </c>
      <c r="BR44" t="s">
        <v>170</v>
      </c>
      <c r="BS44" s="3">
        <v>44447</v>
      </c>
      <c r="BT44" s="4">
        <v>0.46180555555555558</v>
      </c>
      <c r="BU44" t="s">
        <v>306</v>
      </c>
      <c r="BV44" t="s">
        <v>79</v>
      </c>
      <c r="BW44" t="s">
        <v>124</v>
      </c>
      <c r="BX44" t="s">
        <v>159</v>
      </c>
      <c r="BY44">
        <v>1200</v>
      </c>
      <c r="BZ44" t="s">
        <v>129</v>
      </c>
      <c r="CA44" t="s">
        <v>147</v>
      </c>
      <c r="CC44" t="s">
        <v>142</v>
      </c>
      <c r="CD44">
        <v>9301</v>
      </c>
      <c r="CE44" t="s">
        <v>78</v>
      </c>
      <c r="CF44" s="3">
        <v>44448</v>
      </c>
      <c r="CI44">
        <v>1</v>
      </c>
      <c r="CJ44">
        <v>1</v>
      </c>
      <c r="CK44">
        <v>21</v>
      </c>
      <c r="CL44" t="s">
        <v>79</v>
      </c>
    </row>
    <row r="45" spans="1:90" x14ac:dyDescent="0.25">
      <c r="A45" t="s">
        <v>177</v>
      </c>
      <c r="B45" t="s">
        <v>178</v>
      </c>
      <c r="C45" t="s">
        <v>72</v>
      </c>
      <c r="E45" t="str">
        <f>"009941061496"</f>
        <v>009941061496</v>
      </c>
      <c r="F45" s="3">
        <v>44447</v>
      </c>
      <c r="G45">
        <v>202203</v>
      </c>
      <c r="H45" t="s">
        <v>113</v>
      </c>
      <c r="I45" t="s">
        <v>114</v>
      </c>
      <c r="J45" t="s">
        <v>270</v>
      </c>
      <c r="K45" t="s">
        <v>75</v>
      </c>
      <c r="L45" t="s">
        <v>103</v>
      </c>
      <c r="M45" t="s">
        <v>104</v>
      </c>
      <c r="N45" t="s">
        <v>271</v>
      </c>
      <c r="O45" t="s">
        <v>82</v>
      </c>
      <c r="P45" t="str">
        <f>"NA                            "</f>
        <v xml:space="preserve">NA                            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0</v>
      </c>
      <c r="Y45">
        <v>0</v>
      </c>
      <c r="Z45">
        <v>0</v>
      </c>
      <c r="AA45">
        <v>0</v>
      </c>
      <c r="AB45">
        <v>0</v>
      </c>
      <c r="AC45">
        <v>0</v>
      </c>
      <c r="AD45">
        <v>0</v>
      </c>
      <c r="AE45">
        <v>0</v>
      </c>
      <c r="AF45">
        <v>0</v>
      </c>
      <c r="AG45">
        <v>0</v>
      </c>
      <c r="AH45">
        <v>0</v>
      </c>
      <c r="AI45">
        <v>0</v>
      </c>
      <c r="AJ45">
        <v>0</v>
      </c>
      <c r="AK45">
        <v>73.23</v>
      </c>
      <c r="AL45">
        <v>0</v>
      </c>
      <c r="AM45">
        <v>0</v>
      </c>
      <c r="AN45">
        <v>0</v>
      </c>
      <c r="AO45">
        <v>0</v>
      </c>
      <c r="AP45">
        <v>0</v>
      </c>
      <c r="AQ45">
        <v>0</v>
      </c>
      <c r="AR45">
        <v>0</v>
      </c>
      <c r="AS45">
        <v>0</v>
      </c>
      <c r="AT45">
        <v>0</v>
      </c>
      <c r="AU45">
        <v>0</v>
      </c>
      <c r="AV45">
        <v>0</v>
      </c>
      <c r="AW45">
        <v>0</v>
      </c>
      <c r="AX45">
        <v>0</v>
      </c>
      <c r="AY45">
        <v>0</v>
      </c>
      <c r="AZ45">
        <v>0</v>
      </c>
      <c r="BA45">
        <v>0</v>
      </c>
      <c r="BB45">
        <v>0</v>
      </c>
      <c r="BG45">
        <v>0</v>
      </c>
      <c r="BH45">
        <v>1</v>
      </c>
      <c r="BI45">
        <v>6.5</v>
      </c>
      <c r="BJ45">
        <v>12.2</v>
      </c>
      <c r="BK45">
        <v>12.5</v>
      </c>
      <c r="BL45">
        <v>334.76</v>
      </c>
      <c r="BM45">
        <v>50.21</v>
      </c>
      <c r="BN45">
        <v>384.97</v>
      </c>
      <c r="BO45">
        <v>384.97</v>
      </c>
      <c r="BQ45" t="s">
        <v>307</v>
      </c>
      <c r="BR45" t="s">
        <v>171</v>
      </c>
      <c r="BS45" s="3">
        <v>44448</v>
      </c>
      <c r="BT45" s="4">
        <v>0.37708333333333338</v>
      </c>
      <c r="BU45" t="s">
        <v>308</v>
      </c>
      <c r="BV45" t="s">
        <v>77</v>
      </c>
      <c r="BY45">
        <v>60902.98</v>
      </c>
      <c r="BZ45" t="s">
        <v>129</v>
      </c>
      <c r="CA45" t="s">
        <v>283</v>
      </c>
      <c r="CC45" t="s">
        <v>104</v>
      </c>
      <c r="CD45">
        <v>4302</v>
      </c>
      <c r="CE45" t="s">
        <v>78</v>
      </c>
      <c r="CF45" s="3">
        <v>44449</v>
      </c>
      <c r="CI45">
        <v>1</v>
      </c>
      <c r="CJ45">
        <v>1</v>
      </c>
      <c r="CK45">
        <v>21</v>
      </c>
      <c r="CL45" t="s">
        <v>79</v>
      </c>
    </row>
    <row r="46" spans="1:90" x14ac:dyDescent="0.25">
      <c r="A46" t="s">
        <v>177</v>
      </c>
      <c r="B46" t="s">
        <v>178</v>
      </c>
      <c r="C46" t="s">
        <v>72</v>
      </c>
      <c r="E46" t="str">
        <f>"009939486960"</f>
        <v>009939486960</v>
      </c>
      <c r="F46" s="3">
        <v>44446</v>
      </c>
      <c r="G46">
        <v>202203</v>
      </c>
      <c r="H46" t="s">
        <v>119</v>
      </c>
      <c r="I46" t="s">
        <v>120</v>
      </c>
      <c r="J46" t="s">
        <v>202</v>
      </c>
      <c r="K46" t="s">
        <v>75</v>
      </c>
      <c r="L46" t="s">
        <v>94</v>
      </c>
      <c r="M46" t="s">
        <v>95</v>
      </c>
      <c r="N46" t="s">
        <v>290</v>
      </c>
      <c r="O46" t="s">
        <v>82</v>
      </c>
      <c r="P46" t="str">
        <f>"...                           "</f>
        <v xml:space="preserve">...                           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0</v>
      </c>
      <c r="Z46">
        <v>0</v>
      </c>
      <c r="AA46">
        <v>0</v>
      </c>
      <c r="AB46">
        <v>0</v>
      </c>
      <c r="AC46">
        <v>0</v>
      </c>
      <c r="AD46">
        <v>0</v>
      </c>
      <c r="AE46">
        <v>0</v>
      </c>
      <c r="AF46">
        <v>0</v>
      </c>
      <c r="AG46">
        <v>0</v>
      </c>
      <c r="AH46">
        <v>0</v>
      </c>
      <c r="AI46">
        <v>0</v>
      </c>
      <c r="AJ46">
        <v>0</v>
      </c>
      <c r="AK46">
        <v>11.72</v>
      </c>
      <c r="AL46">
        <v>0</v>
      </c>
      <c r="AM46">
        <v>0</v>
      </c>
      <c r="AN46">
        <v>0</v>
      </c>
      <c r="AO46">
        <v>0</v>
      </c>
      <c r="AP46">
        <v>0</v>
      </c>
      <c r="AQ46">
        <v>0</v>
      </c>
      <c r="AR46">
        <v>0</v>
      </c>
      <c r="AS46">
        <v>0</v>
      </c>
      <c r="AT46">
        <v>0</v>
      </c>
      <c r="AU46">
        <v>0</v>
      </c>
      <c r="AV46">
        <v>0</v>
      </c>
      <c r="AW46">
        <v>0</v>
      </c>
      <c r="AX46">
        <v>0</v>
      </c>
      <c r="AY46">
        <v>0</v>
      </c>
      <c r="AZ46">
        <v>0</v>
      </c>
      <c r="BA46">
        <v>0</v>
      </c>
      <c r="BB46">
        <v>0</v>
      </c>
      <c r="BG46">
        <v>0</v>
      </c>
      <c r="BH46">
        <v>1</v>
      </c>
      <c r="BI46">
        <v>1</v>
      </c>
      <c r="BJ46">
        <v>0.2</v>
      </c>
      <c r="BK46">
        <v>1</v>
      </c>
      <c r="BL46">
        <v>53.59</v>
      </c>
      <c r="BM46">
        <v>8.0399999999999991</v>
      </c>
      <c r="BN46">
        <v>61.63</v>
      </c>
      <c r="BO46">
        <v>61.63</v>
      </c>
      <c r="BQ46" t="s">
        <v>309</v>
      </c>
      <c r="BR46" t="s">
        <v>170</v>
      </c>
      <c r="BS46" s="3">
        <v>44447</v>
      </c>
      <c r="BT46" s="4">
        <v>0.41875000000000001</v>
      </c>
      <c r="BU46" t="s">
        <v>165</v>
      </c>
      <c r="BV46" t="s">
        <v>77</v>
      </c>
      <c r="BY46">
        <v>1200</v>
      </c>
      <c r="BZ46" t="s">
        <v>129</v>
      </c>
      <c r="CA46" t="s">
        <v>138</v>
      </c>
      <c r="CC46" t="s">
        <v>95</v>
      </c>
      <c r="CD46">
        <v>6045</v>
      </c>
      <c r="CE46" t="s">
        <v>78</v>
      </c>
      <c r="CF46" s="3">
        <v>44447</v>
      </c>
      <c r="CI46">
        <v>1</v>
      </c>
      <c r="CJ46">
        <v>1</v>
      </c>
      <c r="CK46">
        <v>21</v>
      </c>
      <c r="CL46" t="s">
        <v>79</v>
      </c>
    </row>
    <row r="47" spans="1:90" x14ac:dyDescent="0.25">
      <c r="A47" t="s">
        <v>177</v>
      </c>
      <c r="B47" t="s">
        <v>178</v>
      </c>
      <c r="C47" t="s">
        <v>72</v>
      </c>
      <c r="E47" t="str">
        <f>"009940857280"</f>
        <v>009940857280</v>
      </c>
      <c r="F47" s="3">
        <v>44449</v>
      </c>
      <c r="G47">
        <v>202203</v>
      </c>
      <c r="H47" t="s">
        <v>113</v>
      </c>
      <c r="I47" t="s">
        <v>114</v>
      </c>
      <c r="J47" t="s">
        <v>188</v>
      </c>
      <c r="K47" t="s">
        <v>75</v>
      </c>
      <c r="L47" t="s">
        <v>94</v>
      </c>
      <c r="M47" t="s">
        <v>95</v>
      </c>
      <c r="N47" t="s">
        <v>189</v>
      </c>
      <c r="O47" t="s">
        <v>85</v>
      </c>
      <c r="P47" t="str">
        <f>"NA                            "</f>
        <v xml:space="preserve">NA                            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  <c r="X47">
        <v>0</v>
      </c>
      <c r="Y47">
        <v>0</v>
      </c>
      <c r="Z47">
        <v>0</v>
      </c>
      <c r="AA47">
        <v>0</v>
      </c>
      <c r="AB47">
        <v>0</v>
      </c>
      <c r="AC47">
        <v>0</v>
      </c>
      <c r="AD47">
        <v>0</v>
      </c>
      <c r="AE47">
        <v>0</v>
      </c>
      <c r="AF47">
        <v>0</v>
      </c>
      <c r="AG47">
        <v>0</v>
      </c>
      <c r="AH47">
        <v>0</v>
      </c>
      <c r="AI47">
        <v>0</v>
      </c>
      <c r="AJ47">
        <v>0</v>
      </c>
      <c r="AK47">
        <v>32.22</v>
      </c>
      <c r="AL47">
        <v>0</v>
      </c>
      <c r="AM47">
        <v>0</v>
      </c>
      <c r="AN47">
        <v>0</v>
      </c>
      <c r="AO47">
        <v>0</v>
      </c>
      <c r="AP47">
        <v>0</v>
      </c>
      <c r="AQ47">
        <v>0</v>
      </c>
      <c r="AR47">
        <v>0</v>
      </c>
      <c r="AS47">
        <v>0</v>
      </c>
      <c r="AT47">
        <v>0</v>
      </c>
      <c r="AU47">
        <v>0</v>
      </c>
      <c r="AV47">
        <v>0</v>
      </c>
      <c r="AW47">
        <v>0</v>
      </c>
      <c r="AX47">
        <v>0</v>
      </c>
      <c r="AY47">
        <v>0</v>
      </c>
      <c r="AZ47">
        <v>0</v>
      </c>
      <c r="BA47">
        <v>0</v>
      </c>
      <c r="BB47">
        <v>0</v>
      </c>
      <c r="BG47">
        <v>0</v>
      </c>
      <c r="BH47">
        <v>1</v>
      </c>
      <c r="BI47">
        <v>14.6</v>
      </c>
      <c r="BJ47">
        <v>22.4</v>
      </c>
      <c r="BK47">
        <v>23</v>
      </c>
      <c r="BL47">
        <v>152.29</v>
      </c>
      <c r="BM47">
        <v>22.84</v>
      </c>
      <c r="BN47">
        <v>175.13</v>
      </c>
      <c r="BO47">
        <v>175.13</v>
      </c>
      <c r="BQ47" t="s">
        <v>190</v>
      </c>
      <c r="BR47" t="s">
        <v>191</v>
      </c>
      <c r="BS47" s="3">
        <v>44452</v>
      </c>
      <c r="BT47" s="4">
        <v>0.42986111111111108</v>
      </c>
      <c r="BU47" t="s">
        <v>192</v>
      </c>
      <c r="BV47" t="s">
        <v>77</v>
      </c>
      <c r="BY47">
        <v>112137.3</v>
      </c>
      <c r="CA47" t="s">
        <v>193</v>
      </c>
      <c r="CC47" t="s">
        <v>95</v>
      </c>
      <c r="CD47">
        <v>6001</v>
      </c>
      <c r="CE47" t="s">
        <v>78</v>
      </c>
      <c r="CF47" s="3">
        <v>44452</v>
      </c>
      <c r="CI47">
        <v>2</v>
      </c>
      <c r="CJ47">
        <v>1</v>
      </c>
      <c r="CK47" t="s">
        <v>93</v>
      </c>
      <c r="CL47" t="s">
        <v>79</v>
      </c>
    </row>
    <row r="48" spans="1:90" x14ac:dyDescent="0.25">
      <c r="A48" t="s">
        <v>177</v>
      </c>
      <c r="B48" t="s">
        <v>178</v>
      </c>
      <c r="C48" t="s">
        <v>72</v>
      </c>
      <c r="E48" t="str">
        <f>"009941474954"</f>
        <v>009941474954</v>
      </c>
      <c r="F48" s="3">
        <v>44449</v>
      </c>
      <c r="G48">
        <v>202203</v>
      </c>
      <c r="H48" t="s">
        <v>119</v>
      </c>
      <c r="I48" t="s">
        <v>120</v>
      </c>
      <c r="J48" t="s">
        <v>240</v>
      </c>
      <c r="K48" t="s">
        <v>75</v>
      </c>
      <c r="L48" t="s">
        <v>169</v>
      </c>
      <c r="M48" t="s">
        <v>166</v>
      </c>
      <c r="N48" t="s">
        <v>241</v>
      </c>
      <c r="O48" t="s">
        <v>85</v>
      </c>
      <c r="P48" t="str">
        <f>"IBT46429                      "</f>
        <v xml:space="preserve">IBT46429                      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  <c r="X48">
        <v>0</v>
      </c>
      <c r="Y48">
        <v>0</v>
      </c>
      <c r="Z48">
        <v>0</v>
      </c>
      <c r="AA48">
        <v>0</v>
      </c>
      <c r="AB48">
        <v>0</v>
      </c>
      <c r="AC48">
        <v>0</v>
      </c>
      <c r="AD48">
        <v>0</v>
      </c>
      <c r="AE48">
        <v>0</v>
      </c>
      <c r="AF48">
        <v>0</v>
      </c>
      <c r="AG48">
        <v>0</v>
      </c>
      <c r="AH48">
        <v>0</v>
      </c>
      <c r="AI48">
        <v>0</v>
      </c>
      <c r="AJ48">
        <v>0</v>
      </c>
      <c r="AK48">
        <v>28.58</v>
      </c>
      <c r="AL48">
        <v>0</v>
      </c>
      <c r="AM48">
        <v>0</v>
      </c>
      <c r="AN48">
        <v>0</v>
      </c>
      <c r="AO48">
        <v>0</v>
      </c>
      <c r="AP48">
        <v>0</v>
      </c>
      <c r="AQ48">
        <v>0</v>
      </c>
      <c r="AR48">
        <v>0</v>
      </c>
      <c r="AS48">
        <v>0</v>
      </c>
      <c r="AT48">
        <v>0</v>
      </c>
      <c r="AU48">
        <v>0</v>
      </c>
      <c r="AV48">
        <v>0</v>
      </c>
      <c r="AW48">
        <v>0</v>
      </c>
      <c r="AX48">
        <v>0</v>
      </c>
      <c r="AY48">
        <v>0</v>
      </c>
      <c r="AZ48">
        <v>0</v>
      </c>
      <c r="BA48">
        <v>0</v>
      </c>
      <c r="BB48">
        <v>0</v>
      </c>
      <c r="BG48">
        <v>0</v>
      </c>
      <c r="BH48">
        <v>1</v>
      </c>
      <c r="BI48">
        <v>1.1000000000000001</v>
      </c>
      <c r="BJ48">
        <v>1.9</v>
      </c>
      <c r="BK48">
        <v>2</v>
      </c>
      <c r="BL48">
        <v>135.63999999999999</v>
      </c>
      <c r="BM48">
        <v>20.350000000000001</v>
      </c>
      <c r="BN48">
        <v>155.99</v>
      </c>
      <c r="BO48">
        <v>155.99</v>
      </c>
      <c r="BQ48" t="s">
        <v>242</v>
      </c>
      <c r="BR48" t="s">
        <v>107</v>
      </c>
      <c r="BS48" s="3">
        <v>44453</v>
      </c>
      <c r="BT48" s="4">
        <v>0.48958333333333331</v>
      </c>
      <c r="BU48" t="s">
        <v>244</v>
      </c>
      <c r="BV48" t="s">
        <v>77</v>
      </c>
      <c r="BY48">
        <v>9715.52</v>
      </c>
      <c r="CC48" t="s">
        <v>166</v>
      </c>
      <c r="CD48">
        <v>6529</v>
      </c>
      <c r="CE48" t="s">
        <v>78</v>
      </c>
      <c r="CF48" s="3">
        <v>44453</v>
      </c>
      <c r="CI48">
        <v>0</v>
      </c>
      <c r="CJ48">
        <v>0</v>
      </c>
      <c r="CK48" t="s">
        <v>135</v>
      </c>
      <c r="CL48" t="s">
        <v>79</v>
      </c>
    </row>
    <row r="49" spans="1:90" x14ac:dyDescent="0.25">
      <c r="A49" t="s">
        <v>177</v>
      </c>
      <c r="B49" t="s">
        <v>178</v>
      </c>
      <c r="C49" t="s">
        <v>72</v>
      </c>
      <c r="E49" t="str">
        <f>"009941474953"</f>
        <v>009941474953</v>
      </c>
      <c r="F49" s="3">
        <v>44449</v>
      </c>
      <c r="G49">
        <v>202203</v>
      </c>
      <c r="H49" t="s">
        <v>119</v>
      </c>
      <c r="I49" t="s">
        <v>120</v>
      </c>
      <c r="J49" t="s">
        <v>240</v>
      </c>
      <c r="K49" t="s">
        <v>75</v>
      </c>
      <c r="L49" t="s">
        <v>248</v>
      </c>
      <c r="M49" t="s">
        <v>248</v>
      </c>
      <c r="N49" t="s">
        <v>249</v>
      </c>
      <c r="O49" t="s">
        <v>85</v>
      </c>
      <c r="P49" t="str">
        <f>"471807                        "</f>
        <v xml:space="preserve">471807                        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  <c r="Y49">
        <v>0</v>
      </c>
      <c r="Z49">
        <v>0</v>
      </c>
      <c r="AA49">
        <v>0</v>
      </c>
      <c r="AB49">
        <v>0</v>
      </c>
      <c r="AC49">
        <v>0</v>
      </c>
      <c r="AD49">
        <v>0</v>
      </c>
      <c r="AE49">
        <v>0</v>
      </c>
      <c r="AF49">
        <v>0</v>
      </c>
      <c r="AG49">
        <v>0</v>
      </c>
      <c r="AH49">
        <v>0</v>
      </c>
      <c r="AI49">
        <v>0</v>
      </c>
      <c r="AJ49">
        <v>0</v>
      </c>
      <c r="AK49">
        <v>28.58</v>
      </c>
      <c r="AL49">
        <v>0</v>
      </c>
      <c r="AM49">
        <v>0</v>
      </c>
      <c r="AN49">
        <v>0</v>
      </c>
      <c r="AO49">
        <v>0</v>
      </c>
      <c r="AP49">
        <v>0</v>
      </c>
      <c r="AQ49">
        <v>0</v>
      </c>
      <c r="AR49">
        <v>0</v>
      </c>
      <c r="AS49">
        <v>0</v>
      </c>
      <c r="AT49">
        <v>0</v>
      </c>
      <c r="AU49">
        <v>0</v>
      </c>
      <c r="AV49">
        <v>0</v>
      </c>
      <c r="AW49">
        <v>0</v>
      </c>
      <c r="AX49">
        <v>0</v>
      </c>
      <c r="AY49">
        <v>0</v>
      </c>
      <c r="AZ49">
        <v>0</v>
      </c>
      <c r="BA49">
        <v>0</v>
      </c>
      <c r="BB49">
        <v>0</v>
      </c>
      <c r="BG49">
        <v>0</v>
      </c>
      <c r="BH49">
        <v>1</v>
      </c>
      <c r="BI49">
        <v>3.2</v>
      </c>
      <c r="BJ49">
        <v>0.4</v>
      </c>
      <c r="BK49">
        <v>4</v>
      </c>
      <c r="BL49">
        <v>135.63999999999999</v>
      </c>
      <c r="BM49">
        <v>20.350000000000001</v>
      </c>
      <c r="BN49">
        <v>155.99</v>
      </c>
      <c r="BO49">
        <v>155.99</v>
      </c>
      <c r="BQ49" t="s">
        <v>250</v>
      </c>
      <c r="BR49" t="s">
        <v>107</v>
      </c>
      <c r="BS49" s="3">
        <v>44454</v>
      </c>
      <c r="BT49" s="4">
        <v>0.63750000000000007</v>
      </c>
      <c r="BU49" t="s">
        <v>288</v>
      </c>
      <c r="BV49" t="s">
        <v>77</v>
      </c>
      <c r="BY49">
        <v>2193.41</v>
      </c>
      <c r="CA49" t="s">
        <v>289</v>
      </c>
      <c r="CC49" t="s">
        <v>248</v>
      </c>
      <c r="CD49">
        <v>6836</v>
      </c>
      <c r="CE49" t="s">
        <v>78</v>
      </c>
      <c r="CF49" s="3">
        <v>44456</v>
      </c>
      <c r="CI49">
        <v>3</v>
      </c>
      <c r="CJ49">
        <v>3</v>
      </c>
      <c r="CK49" t="s">
        <v>135</v>
      </c>
      <c r="CL49" t="s">
        <v>79</v>
      </c>
    </row>
    <row r="50" spans="1:90" x14ac:dyDescent="0.25">
      <c r="A50" t="s">
        <v>177</v>
      </c>
      <c r="B50" t="s">
        <v>178</v>
      </c>
      <c r="C50" t="s">
        <v>72</v>
      </c>
      <c r="E50" t="str">
        <f>"009941827336"</f>
        <v>009941827336</v>
      </c>
      <c r="F50" s="3">
        <v>44449</v>
      </c>
      <c r="G50">
        <v>202203</v>
      </c>
      <c r="H50" t="s">
        <v>101</v>
      </c>
      <c r="I50" t="s">
        <v>91</v>
      </c>
      <c r="J50" t="s">
        <v>176</v>
      </c>
      <c r="K50" t="s">
        <v>75</v>
      </c>
      <c r="L50" t="s">
        <v>113</v>
      </c>
      <c r="M50" t="s">
        <v>114</v>
      </c>
      <c r="N50" t="s">
        <v>310</v>
      </c>
      <c r="O50" t="s">
        <v>85</v>
      </c>
      <c r="P50" t="str">
        <f>"NA                            "</f>
        <v xml:space="preserve">NA                            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  <c r="Z50">
        <v>0</v>
      </c>
      <c r="AA50">
        <v>0</v>
      </c>
      <c r="AB50">
        <v>0</v>
      </c>
      <c r="AC50">
        <v>0</v>
      </c>
      <c r="AD50">
        <v>0</v>
      </c>
      <c r="AE50">
        <v>0</v>
      </c>
      <c r="AF50">
        <v>0</v>
      </c>
      <c r="AG50">
        <v>0</v>
      </c>
      <c r="AH50">
        <v>0</v>
      </c>
      <c r="AI50">
        <v>0</v>
      </c>
      <c r="AJ50">
        <v>0</v>
      </c>
      <c r="AK50">
        <v>24</v>
      </c>
      <c r="AL50">
        <v>0</v>
      </c>
      <c r="AM50">
        <v>0</v>
      </c>
      <c r="AN50">
        <v>0</v>
      </c>
      <c r="AO50">
        <v>0</v>
      </c>
      <c r="AP50">
        <v>0</v>
      </c>
      <c r="AQ50">
        <v>0</v>
      </c>
      <c r="AR50">
        <v>0</v>
      </c>
      <c r="AS50">
        <v>0</v>
      </c>
      <c r="AT50">
        <v>0</v>
      </c>
      <c r="AU50">
        <v>0</v>
      </c>
      <c r="AV50">
        <v>0</v>
      </c>
      <c r="AW50">
        <v>0</v>
      </c>
      <c r="AX50">
        <v>0</v>
      </c>
      <c r="AY50">
        <v>0</v>
      </c>
      <c r="AZ50">
        <v>0</v>
      </c>
      <c r="BA50">
        <v>0</v>
      </c>
      <c r="BB50">
        <v>0</v>
      </c>
      <c r="BG50">
        <v>0</v>
      </c>
      <c r="BH50">
        <v>1</v>
      </c>
      <c r="BI50">
        <v>1.5</v>
      </c>
      <c r="BJ50">
        <v>2.7</v>
      </c>
      <c r="BK50">
        <v>3</v>
      </c>
      <c r="BL50">
        <v>114.71</v>
      </c>
      <c r="BM50">
        <v>17.21</v>
      </c>
      <c r="BN50">
        <v>131.91999999999999</v>
      </c>
      <c r="BO50">
        <v>131.91999999999999</v>
      </c>
      <c r="BQ50" t="s">
        <v>207</v>
      </c>
      <c r="BR50" t="s">
        <v>208</v>
      </c>
      <c r="BS50" s="3">
        <v>44452</v>
      </c>
      <c r="BT50" s="4">
        <v>0.38680555555555557</v>
      </c>
      <c r="BU50" t="s">
        <v>311</v>
      </c>
      <c r="BV50" t="s">
        <v>77</v>
      </c>
      <c r="BY50">
        <v>13396.35</v>
      </c>
      <c r="CA50" t="s">
        <v>150</v>
      </c>
      <c r="CC50" t="s">
        <v>114</v>
      </c>
      <c r="CD50">
        <v>1683</v>
      </c>
      <c r="CE50" t="s">
        <v>78</v>
      </c>
      <c r="CF50" s="3">
        <v>44453</v>
      </c>
      <c r="CI50">
        <v>2</v>
      </c>
      <c r="CJ50">
        <v>1</v>
      </c>
      <c r="CK50" t="s">
        <v>93</v>
      </c>
      <c r="CL50" t="s">
        <v>79</v>
      </c>
    </row>
    <row r="51" spans="1:90" x14ac:dyDescent="0.25">
      <c r="A51" t="s">
        <v>177</v>
      </c>
      <c r="B51" t="s">
        <v>178</v>
      </c>
      <c r="C51" t="s">
        <v>72</v>
      </c>
      <c r="E51" t="str">
        <f>"009941827337"</f>
        <v>009941827337</v>
      </c>
      <c r="F51" s="3">
        <v>44449</v>
      </c>
      <c r="G51">
        <v>202203</v>
      </c>
      <c r="H51" t="s">
        <v>101</v>
      </c>
      <c r="I51" t="s">
        <v>91</v>
      </c>
      <c r="J51" t="s">
        <v>176</v>
      </c>
      <c r="K51" t="s">
        <v>75</v>
      </c>
      <c r="L51" t="s">
        <v>94</v>
      </c>
      <c r="M51" t="s">
        <v>95</v>
      </c>
      <c r="N51" t="s">
        <v>312</v>
      </c>
      <c r="O51" t="s">
        <v>85</v>
      </c>
      <c r="P51" t="str">
        <f>"NA                            "</f>
        <v xml:space="preserve">NA                            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0</v>
      </c>
      <c r="Y51">
        <v>0</v>
      </c>
      <c r="Z51">
        <v>0</v>
      </c>
      <c r="AA51">
        <v>0</v>
      </c>
      <c r="AB51">
        <v>0</v>
      </c>
      <c r="AC51">
        <v>0</v>
      </c>
      <c r="AD51">
        <v>0</v>
      </c>
      <c r="AE51">
        <v>0</v>
      </c>
      <c r="AF51">
        <v>0</v>
      </c>
      <c r="AG51">
        <v>0</v>
      </c>
      <c r="AH51">
        <v>0</v>
      </c>
      <c r="AI51">
        <v>0</v>
      </c>
      <c r="AJ51">
        <v>0</v>
      </c>
      <c r="AK51">
        <v>23.81</v>
      </c>
      <c r="AL51">
        <v>0</v>
      </c>
      <c r="AM51">
        <v>0</v>
      </c>
      <c r="AN51">
        <v>0</v>
      </c>
      <c r="AO51">
        <v>0</v>
      </c>
      <c r="AP51">
        <v>0</v>
      </c>
      <c r="AQ51">
        <v>0</v>
      </c>
      <c r="AR51">
        <v>0</v>
      </c>
      <c r="AS51">
        <v>0</v>
      </c>
      <c r="AT51">
        <v>0</v>
      </c>
      <c r="AU51">
        <v>0</v>
      </c>
      <c r="AV51">
        <v>0</v>
      </c>
      <c r="AW51">
        <v>0</v>
      </c>
      <c r="AX51">
        <v>0</v>
      </c>
      <c r="AY51">
        <v>0</v>
      </c>
      <c r="AZ51">
        <v>0</v>
      </c>
      <c r="BA51">
        <v>0</v>
      </c>
      <c r="BB51">
        <v>0</v>
      </c>
      <c r="BG51">
        <v>0</v>
      </c>
      <c r="BH51">
        <v>1</v>
      </c>
      <c r="BI51">
        <v>4.0999999999999996</v>
      </c>
      <c r="BJ51">
        <v>4.4000000000000004</v>
      </c>
      <c r="BK51">
        <v>5</v>
      </c>
      <c r="BL51">
        <v>113.85</v>
      </c>
      <c r="BM51">
        <v>17.079999999999998</v>
      </c>
      <c r="BN51">
        <v>130.93</v>
      </c>
      <c r="BO51">
        <v>130.93</v>
      </c>
      <c r="BQ51" t="s">
        <v>222</v>
      </c>
      <c r="BR51" t="s">
        <v>208</v>
      </c>
      <c r="BS51" s="3">
        <v>44452</v>
      </c>
      <c r="BT51" s="4">
        <v>0.42986111111111108</v>
      </c>
      <c r="BU51" t="s">
        <v>192</v>
      </c>
      <c r="BV51" t="s">
        <v>77</v>
      </c>
      <c r="BY51">
        <v>21995.360000000001</v>
      </c>
      <c r="CA51" t="s">
        <v>193</v>
      </c>
      <c r="CC51" t="s">
        <v>95</v>
      </c>
      <c r="CD51">
        <v>6001</v>
      </c>
      <c r="CE51" t="s">
        <v>78</v>
      </c>
      <c r="CF51" s="3">
        <v>44452</v>
      </c>
      <c r="CI51">
        <v>2</v>
      </c>
      <c r="CJ51">
        <v>1</v>
      </c>
      <c r="CK51" t="s">
        <v>116</v>
      </c>
      <c r="CL51" t="s">
        <v>79</v>
      </c>
    </row>
    <row r="52" spans="1:90" x14ac:dyDescent="0.25">
      <c r="A52" t="s">
        <v>177</v>
      </c>
      <c r="B52" t="s">
        <v>178</v>
      </c>
      <c r="C52" t="s">
        <v>72</v>
      </c>
      <c r="E52" t="str">
        <f>"009941438843"</f>
        <v>009941438843</v>
      </c>
      <c r="F52" s="3">
        <v>44449</v>
      </c>
      <c r="G52">
        <v>202203</v>
      </c>
      <c r="H52" t="s">
        <v>151</v>
      </c>
      <c r="I52" t="s">
        <v>152</v>
      </c>
      <c r="J52" t="s">
        <v>313</v>
      </c>
      <c r="K52" t="s">
        <v>75</v>
      </c>
      <c r="L52" t="s">
        <v>94</v>
      </c>
      <c r="M52" t="s">
        <v>95</v>
      </c>
      <c r="N52" t="s">
        <v>232</v>
      </c>
      <c r="O52" t="s">
        <v>82</v>
      </c>
      <c r="P52" t="str">
        <f>"                              "</f>
        <v xml:space="preserve">                              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0</v>
      </c>
      <c r="Y52">
        <v>0</v>
      </c>
      <c r="Z52">
        <v>0</v>
      </c>
      <c r="AA52">
        <v>0</v>
      </c>
      <c r="AB52">
        <v>0</v>
      </c>
      <c r="AC52">
        <v>0</v>
      </c>
      <c r="AD52">
        <v>0</v>
      </c>
      <c r="AE52">
        <v>0</v>
      </c>
      <c r="AF52">
        <v>0</v>
      </c>
      <c r="AG52">
        <v>0</v>
      </c>
      <c r="AH52">
        <v>0</v>
      </c>
      <c r="AI52">
        <v>0</v>
      </c>
      <c r="AJ52">
        <v>0</v>
      </c>
      <c r="AK52">
        <v>11.72</v>
      </c>
      <c r="AL52">
        <v>0</v>
      </c>
      <c r="AM52">
        <v>0</v>
      </c>
      <c r="AN52">
        <v>0</v>
      </c>
      <c r="AO52">
        <v>0</v>
      </c>
      <c r="AP52">
        <v>0</v>
      </c>
      <c r="AQ52">
        <v>0</v>
      </c>
      <c r="AR52">
        <v>0</v>
      </c>
      <c r="AS52">
        <v>0</v>
      </c>
      <c r="AT52">
        <v>0</v>
      </c>
      <c r="AU52">
        <v>0</v>
      </c>
      <c r="AV52">
        <v>0</v>
      </c>
      <c r="AW52">
        <v>0</v>
      </c>
      <c r="AX52">
        <v>0</v>
      </c>
      <c r="AY52">
        <v>0</v>
      </c>
      <c r="AZ52">
        <v>0</v>
      </c>
      <c r="BA52">
        <v>0</v>
      </c>
      <c r="BB52">
        <v>0</v>
      </c>
      <c r="BG52">
        <v>0</v>
      </c>
      <c r="BH52">
        <v>1</v>
      </c>
      <c r="BI52">
        <v>1</v>
      </c>
      <c r="BJ52">
        <v>0.3</v>
      </c>
      <c r="BK52">
        <v>1</v>
      </c>
      <c r="BL52">
        <v>53.59</v>
      </c>
      <c r="BM52">
        <v>8.0399999999999991</v>
      </c>
      <c r="BN52">
        <v>61.63</v>
      </c>
      <c r="BO52">
        <v>61.63</v>
      </c>
      <c r="BQ52" t="s">
        <v>314</v>
      </c>
      <c r="BR52" t="s">
        <v>239</v>
      </c>
      <c r="BS52" s="3">
        <v>44452</v>
      </c>
      <c r="BT52" s="4">
        <v>0.41250000000000003</v>
      </c>
      <c r="BU52" t="s">
        <v>165</v>
      </c>
      <c r="BV52" t="s">
        <v>77</v>
      </c>
      <c r="BY52">
        <v>1575</v>
      </c>
      <c r="BZ52" t="s">
        <v>83</v>
      </c>
      <c r="CA52" t="s">
        <v>138</v>
      </c>
      <c r="CC52" t="s">
        <v>95</v>
      </c>
      <c r="CD52">
        <v>6000</v>
      </c>
      <c r="CE52" t="s">
        <v>78</v>
      </c>
      <c r="CF52" s="3">
        <v>44452</v>
      </c>
      <c r="CI52">
        <v>1</v>
      </c>
      <c r="CJ52">
        <v>1</v>
      </c>
      <c r="CK52">
        <v>21</v>
      </c>
      <c r="CL52" t="s">
        <v>79</v>
      </c>
    </row>
    <row r="53" spans="1:90" x14ac:dyDescent="0.25">
      <c r="A53" t="s">
        <v>177</v>
      </c>
      <c r="B53" t="s">
        <v>178</v>
      </c>
      <c r="C53" t="s">
        <v>72</v>
      </c>
      <c r="E53" t="str">
        <f>"009940641924"</f>
        <v>009940641924</v>
      </c>
      <c r="F53" s="3">
        <v>44440</v>
      </c>
      <c r="G53">
        <v>202203</v>
      </c>
      <c r="H53" t="s">
        <v>101</v>
      </c>
      <c r="I53" t="s">
        <v>91</v>
      </c>
      <c r="J53" t="s">
        <v>179</v>
      </c>
      <c r="K53" t="s">
        <v>75</v>
      </c>
      <c r="L53" t="s">
        <v>88</v>
      </c>
      <c r="M53" t="s">
        <v>89</v>
      </c>
      <c r="N53" t="s">
        <v>180</v>
      </c>
      <c r="O53" t="s">
        <v>76</v>
      </c>
      <c r="P53" t="str">
        <f>"NA                            "</f>
        <v xml:space="preserve">NA                            </v>
      </c>
      <c r="Q53">
        <v>0</v>
      </c>
      <c r="R53">
        <v>0</v>
      </c>
      <c r="S53">
        <v>0</v>
      </c>
      <c r="T53">
        <v>0</v>
      </c>
      <c r="U53">
        <v>0</v>
      </c>
      <c r="V53">
        <v>0</v>
      </c>
      <c r="W53">
        <v>0</v>
      </c>
      <c r="X53">
        <v>0</v>
      </c>
      <c r="Y53">
        <v>0</v>
      </c>
      <c r="Z53">
        <v>0</v>
      </c>
      <c r="AA53">
        <v>0</v>
      </c>
      <c r="AB53">
        <v>0</v>
      </c>
      <c r="AC53">
        <v>0</v>
      </c>
      <c r="AD53">
        <v>0</v>
      </c>
      <c r="AE53">
        <v>0</v>
      </c>
      <c r="AF53">
        <v>0</v>
      </c>
      <c r="AG53">
        <v>0</v>
      </c>
      <c r="AH53">
        <v>0</v>
      </c>
      <c r="AI53">
        <v>0</v>
      </c>
      <c r="AJ53">
        <v>0</v>
      </c>
      <c r="AK53">
        <v>21.98</v>
      </c>
      <c r="AL53">
        <v>0</v>
      </c>
      <c r="AM53">
        <v>0</v>
      </c>
      <c r="AN53">
        <v>0</v>
      </c>
      <c r="AO53">
        <v>0</v>
      </c>
      <c r="AP53">
        <v>0</v>
      </c>
      <c r="AQ53">
        <v>0</v>
      </c>
      <c r="AR53">
        <v>0</v>
      </c>
      <c r="AS53">
        <v>0</v>
      </c>
      <c r="AT53">
        <v>0</v>
      </c>
      <c r="AU53">
        <v>0</v>
      </c>
      <c r="AV53">
        <v>0</v>
      </c>
      <c r="AW53">
        <v>0</v>
      </c>
      <c r="AX53">
        <v>0</v>
      </c>
      <c r="AY53">
        <v>0</v>
      </c>
      <c r="AZ53">
        <v>0</v>
      </c>
      <c r="BA53">
        <v>0</v>
      </c>
      <c r="BB53">
        <v>0</v>
      </c>
      <c r="BG53">
        <v>0</v>
      </c>
      <c r="BH53">
        <v>1</v>
      </c>
      <c r="BI53">
        <v>0.1</v>
      </c>
      <c r="BJ53">
        <v>0.1</v>
      </c>
      <c r="BK53">
        <v>1</v>
      </c>
      <c r="BL53">
        <v>100.48</v>
      </c>
      <c r="BM53">
        <v>15.07</v>
      </c>
      <c r="BN53">
        <v>115.55</v>
      </c>
      <c r="BO53">
        <v>115.55</v>
      </c>
      <c r="BQ53" t="s">
        <v>315</v>
      </c>
      <c r="BR53" t="s">
        <v>139</v>
      </c>
      <c r="BS53" s="3">
        <v>44441</v>
      </c>
      <c r="BT53" s="4">
        <v>0.40625</v>
      </c>
      <c r="BU53" t="s">
        <v>183</v>
      </c>
      <c r="BV53" t="s">
        <v>77</v>
      </c>
      <c r="BY53">
        <v>722.67</v>
      </c>
      <c r="BZ53" t="s">
        <v>130</v>
      </c>
      <c r="CA53" t="s">
        <v>125</v>
      </c>
      <c r="CC53" t="s">
        <v>89</v>
      </c>
      <c r="CD53">
        <v>157</v>
      </c>
      <c r="CE53" t="s">
        <v>78</v>
      </c>
      <c r="CF53" s="3">
        <v>44441</v>
      </c>
      <c r="CI53">
        <v>1</v>
      </c>
      <c r="CJ53">
        <v>1</v>
      </c>
      <c r="CK53">
        <v>31</v>
      </c>
      <c r="CL53" t="s">
        <v>79</v>
      </c>
    </row>
    <row r="54" spans="1:90" x14ac:dyDescent="0.25">
      <c r="A54" t="s">
        <v>177</v>
      </c>
      <c r="B54" t="s">
        <v>178</v>
      </c>
      <c r="C54" t="s">
        <v>72</v>
      </c>
      <c r="E54" t="str">
        <f>"009940912237"</f>
        <v>009940912237</v>
      </c>
      <c r="F54" s="3">
        <v>44448</v>
      </c>
      <c r="G54">
        <v>202203</v>
      </c>
      <c r="H54" t="s">
        <v>94</v>
      </c>
      <c r="I54" t="s">
        <v>95</v>
      </c>
      <c r="J54" t="s">
        <v>179</v>
      </c>
      <c r="K54" t="s">
        <v>75</v>
      </c>
      <c r="L54" t="s">
        <v>88</v>
      </c>
      <c r="M54" t="s">
        <v>89</v>
      </c>
      <c r="N54" t="s">
        <v>316</v>
      </c>
      <c r="O54" t="s">
        <v>82</v>
      </c>
      <c r="P54" t="str">
        <f>"11912270 FM                   "</f>
        <v xml:space="preserve">11912270 FM                   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  <c r="X54">
        <v>0</v>
      </c>
      <c r="Y54">
        <v>0</v>
      </c>
      <c r="Z54">
        <v>0</v>
      </c>
      <c r="AA54">
        <v>0</v>
      </c>
      <c r="AB54">
        <v>0</v>
      </c>
      <c r="AC54">
        <v>0</v>
      </c>
      <c r="AD54">
        <v>0</v>
      </c>
      <c r="AE54">
        <v>0</v>
      </c>
      <c r="AF54">
        <v>0</v>
      </c>
      <c r="AG54">
        <v>0</v>
      </c>
      <c r="AH54">
        <v>0</v>
      </c>
      <c r="AI54">
        <v>0</v>
      </c>
      <c r="AJ54">
        <v>0</v>
      </c>
      <c r="AK54">
        <v>11.72</v>
      </c>
      <c r="AL54">
        <v>0</v>
      </c>
      <c r="AM54">
        <v>0</v>
      </c>
      <c r="AN54">
        <v>0</v>
      </c>
      <c r="AO54">
        <v>0</v>
      </c>
      <c r="AP54">
        <v>0</v>
      </c>
      <c r="AQ54">
        <v>0</v>
      </c>
      <c r="AR54">
        <v>0</v>
      </c>
      <c r="AS54">
        <v>0</v>
      </c>
      <c r="AT54">
        <v>0</v>
      </c>
      <c r="AU54">
        <v>0</v>
      </c>
      <c r="AV54">
        <v>0</v>
      </c>
      <c r="AW54">
        <v>0</v>
      </c>
      <c r="AX54">
        <v>0</v>
      </c>
      <c r="AY54">
        <v>0</v>
      </c>
      <c r="AZ54">
        <v>0</v>
      </c>
      <c r="BA54">
        <v>0</v>
      </c>
      <c r="BB54">
        <v>0</v>
      </c>
      <c r="BG54">
        <v>0</v>
      </c>
      <c r="BH54">
        <v>1</v>
      </c>
      <c r="BI54">
        <v>1</v>
      </c>
      <c r="BJ54">
        <v>0.2</v>
      </c>
      <c r="BK54">
        <v>1</v>
      </c>
      <c r="BL54">
        <v>53.59</v>
      </c>
      <c r="BM54">
        <v>8.0399999999999991</v>
      </c>
      <c r="BN54">
        <v>61.63</v>
      </c>
      <c r="BO54">
        <v>61.63</v>
      </c>
      <c r="BQ54" t="s">
        <v>317</v>
      </c>
      <c r="BR54" t="s">
        <v>234</v>
      </c>
      <c r="BS54" s="3">
        <v>44449</v>
      </c>
      <c r="BT54" s="4">
        <v>0.39444444444444443</v>
      </c>
      <c r="BU54" t="s">
        <v>183</v>
      </c>
      <c r="BV54" t="s">
        <v>77</v>
      </c>
      <c r="BY54">
        <v>1200</v>
      </c>
      <c r="BZ54" t="s">
        <v>129</v>
      </c>
      <c r="CA54" t="s">
        <v>125</v>
      </c>
      <c r="CC54" t="s">
        <v>89</v>
      </c>
      <c r="CD54">
        <v>140</v>
      </c>
      <c r="CE54" t="s">
        <v>78</v>
      </c>
      <c r="CF54" s="3">
        <v>44449</v>
      </c>
      <c r="CI54">
        <v>1</v>
      </c>
      <c r="CJ54">
        <v>1</v>
      </c>
      <c r="CK54">
        <v>21</v>
      </c>
      <c r="CL54" t="s">
        <v>79</v>
      </c>
    </row>
    <row r="55" spans="1:90" x14ac:dyDescent="0.25">
      <c r="A55" t="s">
        <v>223</v>
      </c>
      <c r="B55" t="s">
        <v>178</v>
      </c>
      <c r="C55" t="s">
        <v>72</v>
      </c>
      <c r="E55" t="str">
        <f>"039902791466"</f>
        <v>039902791466</v>
      </c>
      <c r="F55" s="3">
        <v>44440</v>
      </c>
      <c r="G55">
        <v>202203</v>
      </c>
      <c r="H55" t="s">
        <v>151</v>
      </c>
      <c r="I55" t="s">
        <v>152</v>
      </c>
      <c r="J55" t="s">
        <v>232</v>
      </c>
      <c r="K55" t="s">
        <v>75</v>
      </c>
      <c r="L55" t="s">
        <v>94</v>
      </c>
      <c r="M55" t="s">
        <v>95</v>
      </c>
      <c r="N55" t="s">
        <v>232</v>
      </c>
      <c r="O55" t="s">
        <v>82</v>
      </c>
      <c r="P55" t="str">
        <f>"                              "</f>
        <v xml:space="preserve">                              </v>
      </c>
      <c r="Q55">
        <v>0</v>
      </c>
      <c r="R55">
        <v>0</v>
      </c>
      <c r="S55">
        <v>0</v>
      </c>
      <c r="T55">
        <v>0</v>
      </c>
      <c r="U55">
        <v>0</v>
      </c>
      <c r="V55">
        <v>0</v>
      </c>
      <c r="W55">
        <v>0</v>
      </c>
      <c r="X55">
        <v>0</v>
      </c>
      <c r="Y55">
        <v>0</v>
      </c>
      <c r="Z55">
        <v>0</v>
      </c>
      <c r="AA55">
        <v>0</v>
      </c>
      <c r="AB55">
        <v>0</v>
      </c>
      <c r="AC55">
        <v>0</v>
      </c>
      <c r="AD55">
        <v>0</v>
      </c>
      <c r="AE55">
        <v>0</v>
      </c>
      <c r="AF55">
        <v>0</v>
      </c>
      <c r="AG55">
        <v>0</v>
      </c>
      <c r="AH55">
        <v>0</v>
      </c>
      <c r="AI55">
        <v>0</v>
      </c>
      <c r="AJ55">
        <v>0</v>
      </c>
      <c r="AK55">
        <v>11.72</v>
      </c>
      <c r="AL55">
        <v>0</v>
      </c>
      <c r="AM55">
        <v>0</v>
      </c>
      <c r="AN55">
        <v>0</v>
      </c>
      <c r="AO55">
        <v>0</v>
      </c>
      <c r="AP55">
        <v>0</v>
      </c>
      <c r="AQ55">
        <v>0</v>
      </c>
      <c r="AR55">
        <v>0</v>
      </c>
      <c r="AS55">
        <v>0</v>
      </c>
      <c r="AT55">
        <v>0</v>
      </c>
      <c r="AU55">
        <v>0</v>
      </c>
      <c r="AV55">
        <v>0</v>
      </c>
      <c r="AW55">
        <v>0</v>
      </c>
      <c r="AX55">
        <v>0</v>
      </c>
      <c r="AY55">
        <v>0</v>
      </c>
      <c r="AZ55">
        <v>0</v>
      </c>
      <c r="BA55">
        <v>0</v>
      </c>
      <c r="BB55">
        <v>0</v>
      </c>
      <c r="BG55">
        <v>0</v>
      </c>
      <c r="BH55">
        <v>1</v>
      </c>
      <c r="BI55">
        <v>1</v>
      </c>
      <c r="BJ55">
        <v>0.3</v>
      </c>
      <c r="BK55">
        <v>1</v>
      </c>
      <c r="BL55">
        <v>53.59</v>
      </c>
      <c r="BM55">
        <v>8.0399999999999991</v>
      </c>
      <c r="BN55">
        <v>61.63</v>
      </c>
      <c r="BO55">
        <v>61.63</v>
      </c>
      <c r="BQ55" t="s">
        <v>238</v>
      </c>
      <c r="BR55" t="s">
        <v>239</v>
      </c>
      <c r="BS55" s="3">
        <v>44441</v>
      </c>
      <c r="BT55" s="4">
        <v>0.38541666666666669</v>
      </c>
      <c r="BU55" t="s">
        <v>165</v>
      </c>
      <c r="BV55" t="s">
        <v>77</v>
      </c>
      <c r="BY55">
        <v>1575</v>
      </c>
      <c r="BZ55" t="s">
        <v>129</v>
      </c>
      <c r="CA55" t="s">
        <v>138</v>
      </c>
      <c r="CC55" t="s">
        <v>95</v>
      </c>
      <c r="CD55">
        <v>6000</v>
      </c>
      <c r="CE55" t="s">
        <v>78</v>
      </c>
      <c r="CF55" s="3">
        <v>44442</v>
      </c>
      <c r="CI55">
        <v>1</v>
      </c>
      <c r="CJ55">
        <v>1</v>
      </c>
      <c r="CK55">
        <v>21</v>
      </c>
      <c r="CL55" t="s">
        <v>79</v>
      </c>
    </row>
    <row r="56" spans="1:90" x14ac:dyDescent="0.25">
      <c r="A56" t="s">
        <v>177</v>
      </c>
      <c r="B56" t="s">
        <v>178</v>
      </c>
      <c r="C56" t="s">
        <v>72</v>
      </c>
      <c r="E56" t="str">
        <f>"009941061485"</f>
        <v>009941061485</v>
      </c>
      <c r="F56" s="3">
        <v>44448</v>
      </c>
      <c r="G56">
        <v>202203</v>
      </c>
      <c r="H56" t="s">
        <v>113</v>
      </c>
      <c r="I56" t="s">
        <v>114</v>
      </c>
      <c r="J56" t="s">
        <v>270</v>
      </c>
      <c r="K56" t="s">
        <v>75</v>
      </c>
      <c r="L56" t="s">
        <v>101</v>
      </c>
      <c r="M56" t="s">
        <v>91</v>
      </c>
      <c r="N56" t="s">
        <v>318</v>
      </c>
      <c r="O56" t="s">
        <v>82</v>
      </c>
      <c r="P56" t="str">
        <f>"JNX2109490724                 "</f>
        <v xml:space="preserve">JNX2109490724                 </v>
      </c>
      <c r="Q56">
        <v>0</v>
      </c>
      <c r="R56">
        <v>0</v>
      </c>
      <c r="S56">
        <v>0</v>
      </c>
      <c r="T56">
        <v>0</v>
      </c>
      <c r="U56">
        <v>0</v>
      </c>
      <c r="V56">
        <v>0</v>
      </c>
      <c r="W56">
        <v>0</v>
      </c>
      <c r="X56">
        <v>0</v>
      </c>
      <c r="Y56">
        <v>0</v>
      </c>
      <c r="Z56">
        <v>0</v>
      </c>
      <c r="AA56">
        <v>0</v>
      </c>
      <c r="AB56">
        <v>0</v>
      </c>
      <c r="AC56">
        <v>0</v>
      </c>
      <c r="AD56">
        <v>0</v>
      </c>
      <c r="AE56">
        <v>0</v>
      </c>
      <c r="AF56">
        <v>0</v>
      </c>
      <c r="AG56">
        <v>0</v>
      </c>
      <c r="AH56">
        <v>0</v>
      </c>
      <c r="AI56">
        <v>0</v>
      </c>
      <c r="AJ56">
        <v>0</v>
      </c>
      <c r="AK56">
        <v>199.17</v>
      </c>
      <c r="AL56">
        <v>0</v>
      </c>
      <c r="AM56">
        <v>0</v>
      </c>
      <c r="AN56">
        <v>0</v>
      </c>
      <c r="AO56">
        <v>0</v>
      </c>
      <c r="AP56">
        <v>0</v>
      </c>
      <c r="AQ56">
        <v>0</v>
      </c>
      <c r="AR56">
        <v>0</v>
      </c>
      <c r="AS56">
        <v>0</v>
      </c>
      <c r="AT56">
        <v>0</v>
      </c>
      <c r="AU56">
        <v>0</v>
      </c>
      <c r="AV56">
        <v>0</v>
      </c>
      <c r="AW56">
        <v>0</v>
      </c>
      <c r="AX56">
        <v>0</v>
      </c>
      <c r="AY56">
        <v>0</v>
      </c>
      <c r="AZ56">
        <v>0</v>
      </c>
      <c r="BA56">
        <v>0</v>
      </c>
      <c r="BB56">
        <v>0</v>
      </c>
      <c r="BG56">
        <v>0</v>
      </c>
      <c r="BH56">
        <v>2</v>
      </c>
      <c r="BI56">
        <v>8.1999999999999993</v>
      </c>
      <c r="BJ56">
        <v>33.799999999999997</v>
      </c>
      <c r="BK56">
        <v>34</v>
      </c>
      <c r="BL56">
        <v>910.48</v>
      </c>
      <c r="BM56">
        <v>136.57</v>
      </c>
      <c r="BN56">
        <v>1047.05</v>
      </c>
      <c r="BO56">
        <v>1047.05</v>
      </c>
      <c r="BQ56" t="s">
        <v>319</v>
      </c>
      <c r="BR56" t="s">
        <v>320</v>
      </c>
      <c r="BS56" s="3">
        <v>44449</v>
      </c>
      <c r="BT56" s="4">
        <v>0.46527777777777773</v>
      </c>
      <c r="BU56" t="s">
        <v>321</v>
      </c>
      <c r="BV56" t="s">
        <v>79</v>
      </c>
      <c r="BW56" t="s">
        <v>110</v>
      </c>
      <c r="BX56" t="s">
        <v>105</v>
      </c>
      <c r="BY56">
        <v>169220.69</v>
      </c>
      <c r="BZ56" t="s">
        <v>129</v>
      </c>
      <c r="CA56" t="s">
        <v>92</v>
      </c>
      <c r="CC56" t="s">
        <v>91</v>
      </c>
      <c r="CD56">
        <v>7505</v>
      </c>
      <c r="CE56" t="s">
        <v>78</v>
      </c>
      <c r="CF56" s="3">
        <v>44452</v>
      </c>
      <c r="CI56">
        <v>1</v>
      </c>
      <c r="CJ56">
        <v>1</v>
      </c>
      <c r="CK56">
        <v>21</v>
      </c>
      <c r="CL56" t="s">
        <v>79</v>
      </c>
    </row>
    <row r="57" spans="1:90" x14ac:dyDescent="0.25">
      <c r="A57" t="s">
        <v>177</v>
      </c>
      <c r="B57" t="s">
        <v>178</v>
      </c>
      <c r="C57" t="s">
        <v>72</v>
      </c>
      <c r="E57" t="str">
        <f>"009940912227"</f>
        <v>009940912227</v>
      </c>
      <c r="F57" s="3">
        <v>44448</v>
      </c>
      <c r="G57">
        <v>202203</v>
      </c>
      <c r="H57" t="s">
        <v>94</v>
      </c>
      <c r="I57" t="s">
        <v>95</v>
      </c>
      <c r="J57" t="s">
        <v>179</v>
      </c>
      <c r="K57" t="s">
        <v>75</v>
      </c>
      <c r="L57" t="s">
        <v>151</v>
      </c>
      <c r="M57" t="s">
        <v>152</v>
      </c>
      <c r="N57" t="s">
        <v>232</v>
      </c>
      <c r="O57" t="s">
        <v>82</v>
      </c>
      <c r="P57" t="str">
        <f>"11912270 FM                   "</f>
        <v xml:space="preserve">11912270 FM                   </v>
      </c>
      <c r="Q57">
        <v>0</v>
      </c>
      <c r="R57">
        <v>0</v>
      </c>
      <c r="S57">
        <v>0</v>
      </c>
      <c r="T57">
        <v>0</v>
      </c>
      <c r="U57">
        <v>0</v>
      </c>
      <c r="V57">
        <v>0</v>
      </c>
      <c r="W57">
        <v>0</v>
      </c>
      <c r="X57">
        <v>0</v>
      </c>
      <c r="Y57">
        <v>0</v>
      </c>
      <c r="Z57">
        <v>0</v>
      </c>
      <c r="AA57">
        <v>0</v>
      </c>
      <c r="AB57">
        <v>0</v>
      </c>
      <c r="AC57">
        <v>0</v>
      </c>
      <c r="AD57">
        <v>0</v>
      </c>
      <c r="AE57">
        <v>0</v>
      </c>
      <c r="AF57">
        <v>0</v>
      </c>
      <c r="AG57">
        <v>0</v>
      </c>
      <c r="AH57">
        <v>0</v>
      </c>
      <c r="AI57">
        <v>0</v>
      </c>
      <c r="AJ57">
        <v>0</v>
      </c>
      <c r="AK57">
        <v>11.72</v>
      </c>
      <c r="AL57">
        <v>0</v>
      </c>
      <c r="AM57">
        <v>0</v>
      </c>
      <c r="AN57">
        <v>0</v>
      </c>
      <c r="AO57">
        <v>0</v>
      </c>
      <c r="AP57">
        <v>0</v>
      </c>
      <c r="AQ57">
        <v>0</v>
      </c>
      <c r="AR57">
        <v>0</v>
      </c>
      <c r="AS57">
        <v>0</v>
      </c>
      <c r="AT57">
        <v>0</v>
      </c>
      <c r="AU57">
        <v>0</v>
      </c>
      <c r="AV57">
        <v>0</v>
      </c>
      <c r="AW57">
        <v>0</v>
      </c>
      <c r="AX57">
        <v>0</v>
      </c>
      <c r="AY57">
        <v>0</v>
      </c>
      <c r="AZ57">
        <v>0</v>
      </c>
      <c r="BA57">
        <v>0</v>
      </c>
      <c r="BB57">
        <v>0</v>
      </c>
      <c r="BG57">
        <v>0</v>
      </c>
      <c r="BH57">
        <v>1</v>
      </c>
      <c r="BI57">
        <v>1</v>
      </c>
      <c r="BJ57">
        <v>0.2</v>
      </c>
      <c r="BK57">
        <v>1</v>
      </c>
      <c r="BL57">
        <v>53.59</v>
      </c>
      <c r="BM57">
        <v>8.0399999999999991</v>
      </c>
      <c r="BN57">
        <v>61.63</v>
      </c>
      <c r="BO57">
        <v>61.63</v>
      </c>
      <c r="BQ57" t="s">
        <v>322</v>
      </c>
      <c r="BR57" t="s">
        <v>234</v>
      </c>
      <c r="BS57" s="3">
        <v>44449</v>
      </c>
      <c r="BT57" s="4">
        <v>0.47500000000000003</v>
      </c>
      <c r="BU57" t="s">
        <v>323</v>
      </c>
      <c r="BV57" t="s">
        <v>77</v>
      </c>
      <c r="BY57">
        <v>1200</v>
      </c>
      <c r="BZ57" t="s">
        <v>129</v>
      </c>
      <c r="CA57" t="s">
        <v>324</v>
      </c>
      <c r="CC57" t="s">
        <v>152</v>
      </c>
      <c r="CD57">
        <v>5247</v>
      </c>
      <c r="CE57" t="s">
        <v>78</v>
      </c>
      <c r="CF57" s="3">
        <v>44449</v>
      </c>
      <c r="CI57">
        <v>1</v>
      </c>
      <c r="CJ57">
        <v>1</v>
      </c>
      <c r="CK57">
        <v>21</v>
      </c>
      <c r="CL57" t="s">
        <v>79</v>
      </c>
    </row>
    <row r="58" spans="1:90" x14ac:dyDescent="0.25">
      <c r="A58" t="s">
        <v>177</v>
      </c>
      <c r="B58" t="s">
        <v>178</v>
      </c>
      <c r="C58" t="s">
        <v>72</v>
      </c>
      <c r="E58" t="str">
        <f>"009940912228"</f>
        <v>009940912228</v>
      </c>
      <c r="F58" s="3">
        <v>44448</v>
      </c>
      <c r="G58">
        <v>202203</v>
      </c>
      <c r="H58" t="s">
        <v>94</v>
      </c>
      <c r="I58" t="s">
        <v>95</v>
      </c>
      <c r="J58" t="s">
        <v>179</v>
      </c>
      <c r="K58" t="s">
        <v>75</v>
      </c>
      <c r="L58" t="s">
        <v>73</v>
      </c>
      <c r="M58" t="s">
        <v>74</v>
      </c>
      <c r="N58" t="s">
        <v>232</v>
      </c>
      <c r="O58" t="s">
        <v>82</v>
      </c>
      <c r="P58" t="str">
        <f>"11912270 FM                   "</f>
        <v xml:space="preserve">11912270 FM                   </v>
      </c>
      <c r="Q58">
        <v>0</v>
      </c>
      <c r="R58">
        <v>0</v>
      </c>
      <c r="S58">
        <v>0</v>
      </c>
      <c r="T58">
        <v>0</v>
      </c>
      <c r="U58">
        <v>0</v>
      </c>
      <c r="V58">
        <v>0</v>
      </c>
      <c r="W58">
        <v>0</v>
      </c>
      <c r="X58">
        <v>0</v>
      </c>
      <c r="Y58">
        <v>0</v>
      </c>
      <c r="Z58">
        <v>0</v>
      </c>
      <c r="AA58">
        <v>0</v>
      </c>
      <c r="AB58">
        <v>0</v>
      </c>
      <c r="AC58">
        <v>0</v>
      </c>
      <c r="AD58">
        <v>0</v>
      </c>
      <c r="AE58">
        <v>0</v>
      </c>
      <c r="AF58">
        <v>0</v>
      </c>
      <c r="AG58">
        <v>0</v>
      </c>
      <c r="AH58">
        <v>0</v>
      </c>
      <c r="AI58">
        <v>0</v>
      </c>
      <c r="AJ58">
        <v>0</v>
      </c>
      <c r="AK58">
        <v>11.72</v>
      </c>
      <c r="AL58">
        <v>0</v>
      </c>
      <c r="AM58">
        <v>0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0</v>
      </c>
      <c r="AV58">
        <v>0</v>
      </c>
      <c r="AW58">
        <v>0</v>
      </c>
      <c r="AX58">
        <v>0</v>
      </c>
      <c r="AY58">
        <v>0</v>
      </c>
      <c r="AZ58">
        <v>0</v>
      </c>
      <c r="BA58">
        <v>0</v>
      </c>
      <c r="BB58">
        <v>0</v>
      </c>
      <c r="BG58">
        <v>0</v>
      </c>
      <c r="BH58">
        <v>1</v>
      </c>
      <c r="BI58">
        <v>1</v>
      </c>
      <c r="BJ58">
        <v>0.2</v>
      </c>
      <c r="BK58">
        <v>1</v>
      </c>
      <c r="BL58">
        <v>53.59</v>
      </c>
      <c r="BM58">
        <v>8.0399999999999991</v>
      </c>
      <c r="BN58">
        <v>61.63</v>
      </c>
      <c r="BO58">
        <v>61.63</v>
      </c>
      <c r="BQ58" t="s">
        <v>325</v>
      </c>
      <c r="BR58" t="s">
        <v>234</v>
      </c>
      <c r="BS58" s="3">
        <v>44449</v>
      </c>
      <c r="BT58" s="4">
        <v>0.34930555555555554</v>
      </c>
      <c r="BU58" t="s">
        <v>172</v>
      </c>
      <c r="BV58" t="s">
        <v>77</v>
      </c>
      <c r="BY58">
        <v>1200</v>
      </c>
      <c r="BZ58" t="s">
        <v>129</v>
      </c>
      <c r="CA58" t="s">
        <v>326</v>
      </c>
      <c r="CC58" t="s">
        <v>74</v>
      </c>
      <c r="CD58">
        <v>2021</v>
      </c>
      <c r="CE58" t="s">
        <v>78</v>
      </c>
      <c r="CF58" s="3">
        <v>44449</v>
      </c>
      <c r="CI58">
        <v>1</v>
      </c>
      <c r="CJ58">
        <v>1</v>
      </c>
      <c r="CK58">
        <v>21</v>
      </c>
      <c r="CL58" t="s">
        <v>79</v>
      </c>
    </row>
    <row r="59" spans="1:90" x14ac:dyDescent="0.25">
      <c r="A59" t="s">
        <v>177</v>
      </c>
      <c r="B59" t="s">
        <v>178</v>
      </c>
      <c r="C59" t="s">
        <v>72</v>
      </c>
      <c r="E59" t="str">
        <f>"009941853393"</f>
        <v>009941853393</v>
      </c>
      <c r="F59" s="3">
        <v>44448</v>
      </c>
      <c r="G59">
        <v>202203</v>
      </c>
      <c r="H59" t="s">
        <v>73</v>
      </c>
      <c r="I59" t="s">
        <v>74</v>
      </c>
      <c r="J59" t="s">
        <v>216</v>
      </c>
      <c r="K59" t="s">
        <v>75</v>
      </c>
      <c r="L59" t="s">
        <v>195</v>
      </c>
      <c r="M59" t="s">
        <v>196</v>
      </c>
      <c r="N59" t="s">
        <v>327</v>
      </c>
      <c r="O59" t="s">
        <v>82</v>
      </c>
      <c r="P59" t="str">
        <f>"11005500HR 460040             "</f>
        <v xml:space="preserve">11005500HR 460040             </v>
      </c>
      <c r="Q59">
        <v>0</v>
      </c>
      <c r="R59">
        <v>0</v>
      </c>
      <c r="S59">
        <v>0</v>
      </c>
      <c r="T59">
        <v>0</v>
      </c>
      <c r="U59">
        <v>0</v>
      </c>
      <c r="V59">
        <v>0</v>
      </c>
      <c r="W59">
        <v>0</v>
      </c>
      <c r="X59">
        <v>0</v>
      </c>
      <c r="Y59">
        <v>0</v>
      </c>
      <c r="Z59">
        <v>0</v>
      </c>
      <c r="AA59">
        <v>0</v>
      </c>
      <c r="AB59">
        <v>0</v>
      </c>
      <c r="AC59">
        <v>0</v>
      </c>
      <c r="AD59">
        <v>0</v>
      </c>
      <c r="AE59">
        <v>0</v>
      </c>
      <c r="AF59">
        <v>0</v>
      </c>
      <c r="AG59">
        <v>0</v>
      </c>
      <c r="AH59">
        <v>0</v>
      </c>
      <c r="AI59">
        <v>0</v>
      </c>
      <c r="AJ59">
        <v>0</v>
      </c>
      <c r="AK59">
        <v>22.71</v>
      </c>
      <c r="AL59">
        <v>0</v>
      </c>
      <c r="AM59">
        <v>0</v>
      </c>
      <c r="AN59">
        <v>0</v>
      </c>
      <c r="AO59">
        <v>0</v>
      </c>
      <c r="AP59">
        <v>0</v>
      </c>
      <c r="AQ59">
        <v>0</v>
      </c>
      <c r="AR59">
        <v>0</v>
      </c>
      <c r="AS59">
        <v>0</v>
      </c>
      <c r="AT59">
        <v>0</v>
      </c>
      <c r="AU59">
        <v>0</v>
      </c>
      <c r="AV59">
        <v>0</v>
      </c>
      <c r="AW59">
        <v>0</v>
      </c>
      <c r="AX59">
        <v>0</v>
      </c>
      <c r="AY59">
        <v>0</v>
      </c>
      <c r="AZ59">
        <v>0</v>
      </c>
      <c r="BA59">
        <v>0</v>
      </c>
      <c r="BB59">
        <v>0</v>
      </c>
      <c r="BG59">
        <v>0</v>
      </c>
      <c r="BH59">
        <v>1</v>
      </c>
      <c r="BI59">
        <v>1</v>
      </c>
      <c r="BJ59">
        <v>0.2</v>
      </c>
      <c r="BK59">
        <v>1</v>
      </c>
      <c r="BL59">
        <v>103.83</v>
      </c>
      <c r="BM59">
        <v>15.57</v>
      </c>
      <c r="BN59">
        <v>119.4</v>
      </c>
      <c r="BO59">
        <v>119.4</v>
      </c>
      <c r="BQ59" t="s">
        <v>328</v>
      </c>
      <c r="BR59" t="s">
        <v>329</v>
      </c>
      <c r="BS59" s="3">
        <v>44452</v>
      </c>
      <c r="BT59" s="4">
        <v>0.71597222222222223</v>
      </c>
      <c r="BU59" t="s">
        <v>330</v>
      </c>
      <c r="BV59" t="s">
        <v>77</v>
      </c>
      <c r="BY59">
        <v>1200</v>
      </c>
      <c r="BZ59" t="s">
        <v>129</v>
      </c>
      <c r="CA59" t="s">
        <v>201</v>
      </c>
      <c r="CC59" t="s">
        <v>196</v>
      </c>
      <c r="CD59">
        <v>7220</v>
      </c>
      <c r="CE59" t="s">
        <v>78</v>
      </c>
      <c r="CF59" s="3">
        <v>44453</v>
      </c>
      <c r="CI59">
        <v>2</v>
      </c>
      <c r="CJ59">
        <v>2</v>
      </c>
      <c r="CK59">
        <v>23</v>
      </c>
      <c r="CL59" t="s">
        <v>79</v>
      </c>
    </row>
    <row r="60" spans="1:90" x14ac:dyDescent="0.25">
      <c r="A60" t="s">
        <v>223</v>
      </c>
      <c r="B60" t="s">
        <v>178</v>
      </c>
      <c r="C60" t="s">
        <v>72</v>
      </c>
      <c r="E60" t="str">
        <f>"009941438844"</f>
        <v>009941438844</v>
      </c>
      <c r="F60" s="3">
        <v>44442</v>
      </c>
      <c r="G60">
        <v>202203</v>
      </c>
      <c r="H60" t="s">
        <v>151</v>
      </c>
      <c r="I60" t="s">
        <v>152</v>
      </c>
      <c r="J60" t="s">
        <v>232</v>
      </c>
      <c r="K60" t="s">
        <v>75</v>
      </c>
      <c r="L60" t="s">
        <v>94</v>
      </c>
      <c r="M60" t="s">
        <v>95</v>
      </c>
      <c r="N60" t="s">
        <v>232</v>
      </c>
      <c r="O60" t="s">
        <v>82</v>
      </c>
      <c r="P60" t="str">
        <f>"                              "</f>
        <v xml:space="preserve">                              </v>
      </c>
      <c r="Q60">
        <v>0</v>
      </c>
      <c r="R60">
        <v>0</v>
      </c>
      <c r="S60">
        <v>0</v>
      </c>
      <c r="T60">
        <v>0</v>
      </c>
      <c r="U60">
        <v>0</v>
      </c>
      <c r="V60">
        <v>0</v>
      </c>
      <c r="W60">
        <v>0</v>
      </c>
      <c r="X60">
        <v>0</v>
      </c>
      <c r="Y60">
        <v>0</v>
      </c>
      <c r="Z60">
        <v>0</v>
      </c>
      <c r="AA60">
        <v>0</v>
      </c>
      <c r="AB60">
        <v>0</v>
      </c>
      <c r="AC60">
        <v>0</v>
      </c>
      <c r="AD60">
        <v>0</v>
      </c>
      <c r="AE60">
        <v>0</v>
      </c>
      <c r="AF60">
        <v>0</v>
      </c>
      <c r="AG60">
        <v>0</v>
      </c>
      <c r="AH60">
        <v>0</v>
      </c>
      <c r="AI60">
        <v>0</v>
      </c>
      <c r="AJ60">
        <v>0</v>
      </c>
      <c r="AK60">
        <v>11.72</v>
      </c>
      <c r="AL60">
        <v>0</v>
      </c>
      <c r="AM60">
        <v>0</v>
      </c>
      <c r="AN60">
        <v>0</v>
      </c>
      <c r="AO60">
        <v>0</v>
      </c>
      <c r="AP60">
        <v>0</v>
      </c>
      <c r="AQ60">
        <v>0</v>
      </c>
      <c r="AR60">
        <v>0</v>
      </c>
      <c r="AS60">
        <v>0</v>
      </c>
      <c r="AT60">
        <v>0</v>
      </c>
      <c r="AU60">
        <v>0</v>
      </c>
      <c r="AV60">
        <v>0</v>
      </c>
      <c r="AW60">
        <v>0</v>
      </c>
      <c r="AX60">
        <v>0</v>
      </c>
      <c r="AY60">
        <v>0</v>
      </c>
      <c r="AZ60">
        <v>0</v>
      </c>
      <c r="BA60">
        <v>0</v>
      </c>
      <c r="BB60">
        <v>0</v>
      </c>
      <c r="BG60">
        <v>0</v>
      </c>
      <c r="BH60">
        <v>1</v>
      </c>
      <c r="BI60">
        <v>1</v>
      </c>
      <c r="BJ60">
        <v>0.3</v>
      </c>
      <c r="BK60">
        <v>1</v>
      </c>
      <c r="BL60">
        <v>53.59</v>
      </c>
      <c r="BM60">
        <v>8.0399999999999991</v>
      </c>
      <c r="BN60">
        <v>61.63</v>
      </c>
      <c r="BO60">
        <v>61.63</v>
      </c>
      <c r="BQ60" t="s">
        <v>331</v>
      </c>
      <c r="BR60" t="s">
        <v>239</v>
      </c>
      <c r="BS60" s="3">
        <v>44445</v>
      </c>
      <c r="BT60" s="4">
        <v>0.40763888888888888</v>
      </c>
      <c r="BU60" t="s">
        <v>332</v>
      </c>
      <c r="BV60" t="s">
        <v>77</v>
      </c>
      <c r="BY60">
        <v>1575</v>
      </c>
      <c r="BZ60" t="s">
        <v>129</v>
      </c>
      <c r="CA60" t="s">
        <v>138</v>
      </c>
      <c r="CC60" t="s">
        <v>95</v>
      </c>
      <c r="CD60">
        <v>6045</v>
      </c>
      <c r="CF60" s="3">
        <v>44446</v>
      </c>
      <c r="CI60">
        <v>1</v>
      </c>
      <c r="CJ60">
        <v>1</v>
      </c>
      <c r="CK60">
        <v>21</v>
      </c>
      <c r="CL60" t="s">
        <v>79</v>
      </c>
    </row>
    <row r="61" spans="1:90" x14ac:dyDescent="0.25">
      <c r="A61" t="s">
        <v>177</v>
      </c>
      <c r="B61" t="s">
        <v>178</v>
      </c>
      <c r="C61" t="s">
        <v>72</v>
      </c>
      <c r="E61" t="str">
        <f>"009940912238"</f>
        <v>009940912238</v>
      </c>
      <c r="F61" s="3">
        <v>44440</v>
      </c>
      <c r="G61">
        <v>202203</v>
      </c>
      <c r="H61" t="s">
        <v>94</v>
      </c>
      <c r="I61" t="s">
        <v>95</v>
      </c>
      <c r="J61" t="s">
        <v>179</v>
      </c>
      <c r="K61" t="s">
        <v>75</v>
      </c>
      <c r="L61" t="s">
        <v>151</v>
      </c>
      <c r="M61" t="s">
        <v>152</v>
      </c>
      <c r="N61" t="s">
        <v>232</v>
      </c>
      <c r="O61" t="s">
        <v>82</v>
      </c>
      <c r="P61" t="str">
        <f>"11912270 FM                   "</f>
        <v xml:space="preserve">11912270 FM                   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  <c r="AE61">
        <v>0</v>
      </c>
      <c r="AF61">
        <v>0</v>
      </c>
      <c r="AG61">
        <v>0</v>
      </c>
      <c r="AH61">
        <v>0</v>
      </c>
      <c r="AI61">
        <v>0</v>
      </c>
      <c r="AJ61">
        <v>0</v>
      </c>
      <c r="AK61">
        <v>14.65</v>
      </c>
      <c r="AL61">
        <v>0</v>
      </c>
      <c r="AM61">
        <v>0</v>
      </c>
      <c r="AN61">
        <v>0</v>
      </c>
      <c r="AO61">
        <v>0</v>
      </c>
      <c r="AP61">
        <v>0</v>
      </c>
      <c r="AQ61">
        <v>0</v>
      </c>
      <c r="AR61">
        <v>0</v>
      </c>
      <c r="AS61">
        <v>0</v>
      </c>
      <c r="AT61">
        <v>0</v>
      </c>
      <c r="AU61">
        <v>0</v>
      </c>
      <c r="AV61">
        <v>0</v>
      </c>
      <c r="AW61">
        <v>0</v>
      </c>
      <c r="AX61">
        <v>0</v>
      </c>
      <c r="AY61">
        <v>0</v>
      </c>
      <c r="AZ61">
        <v>0</v>
      </c>
      <c r="BA61">
        <v>0</v>
      </c>
      <c r="BB61">
        <v>0</v>
      </c>
      <c r="BG61">
        <v>0</v>
      </c>
      <c r="BH61">
        <v>1</v>
      </c>
      <c r="BI61">
        <v>2</v>
      </c>
      <c r="BJ61">
        <v>2.4</v>
      </c>
      <c r="BK61">
        <v>2.5</v>
      </c>
      <c r="BL61">
        <v>66.98</v>
      </c>
      <c r="BM61">
        <v>10.050000000000001</v>
      </c>
      <c r="BN61">
        <v>77.03</v>
      </c>
      <c r="BO61">
        <v>77.03</v>
      </c>
      <c r="BQ61" t="s">
        <v>333</v>
      </c>
      <c r="BR61" t="s">
        <v>234</v>
      </c>
      <c r="BS61" s="3">
        <v>44441</v>
      </c>
      <c r="BT61" s="4">
        <v>0.54861111111111105</v>
      </c>
      <c r="BU61" t="s">
        <v>334</v>
      </c>
      <c r="BV61" t="s">
        <v>79</v>
      </c>
      <c r="BW61" t="s">
        <v>136</v>
      </c>
      <c r="BX61" t="s">
        <v>158</v>
      </c>
      <c r="BY61">
        <v>12000</v>
      </c>
      <c r="BZ61" t="s">
        <v>129</v>
      </c>
      <c r="CA61" t="s">
        <v>335</v>
      </c>
      <c r="CC61" t="s">
        <v>152</v>
      </c>
      <c r="CD61">
        <v>5247</v>
      </c>
      <c r="CE61" t="s">
        <v>78</v>
      </c>
      <c r="CF61" s="3">
        <v>44441</v>
      </c>
      <c r="CI61">
        <v>1</v>
      </c>
      <c r="CJ61">
        <v>1</v>
      </c>
      <c r="CK61">
        <v>21</v>
      </c>
      <c r="CL61" t="s">
        <v>79</v>
      </c>
    </row>
    <row r="62" spans="1:90" x14ac:dyDescent="0.25">
      <c r="A62" t="s">
        <v>223</v>
      </c>
      <c r="B62" t="s">
        <v>178</v>
      </c>
      <c r="C62" t="s">
        <v>72</v>
      </c>
      <c r="E62" t="str">
        <f>"009941438845"</f>
        <v>009941438845</v>
      </c>
      <c r="F62" s="3">
        <v>44442</v>
      </c>
      <c r="G62">
        <v>202203</v>
      </c>
      <c r="H62" t="s">
        <v>151</v>
      </c>
      <c r="I62" t="s">
        <v>152</v>
      </c>
      <c r="J62" t="s">
        <v>232</v>
      </c>
      <c r="K62" t="s">
        <v>75</v>
      </c>
      <c r="L62" t="s">
        <v>94</v>
      </c>
      <c r="M62" t="s">
        <v>95</v>
      </c>
      <c r="N62" t="s">
        <v>232</v>
      </c>
      <c r="O62" t="s">
        <v>82</v>
      </c>
      <c r="P62" t="str">
        <f>"                              "</f>
        <v xml:space="preserve">                              </v>
      </c>
      <c r="Q62">
        <v>0</v>
      </c>
      <c r="R62">
        <v>0</v>
      </c>
      <c r="S62">
        <v>0</v>
      </c>
      <c r="T62">
        <v>0</v>
      </c>
      <c r="U62">
        <v>0</v>
      </c>
      <c r="V62">
        <v>0</v>
      </c>
      <c r="W62">
        <v>0</v>
      </c>
      <c r="X62">
        <v>0</v>
      </c>
      <c r="Y62">
        <v>0</v>
      </c>
      <c r="Z62">
        <v>0</v>
      </c>
      <c r="AA62">
        <v>0</v>
      </c>
      <c r="AB62">
        <v>0</v>
      </c>
      <c r="AC62">
        <v>0</v>
      </c>
      <c r="AD62">
        <v>0</v>
      </c>
      <c r="AE62">
        <v>0</v>
      </c>
      <c r="AF62">
        <v>0</v>
      </c>
      <c r="AG62">
        <v>0</v>
      </c>
      <c r="AH62">
        <v>0</v>
      </c>
      <c r="AI62">
        <v>0</v>
      </c>
      <c r="AJ62">
        <v>0</v>
      </c>
      <c r="AK62">
        <v>11.72</v>
      </c>
      <c r="AL62">
        <v>0</v>
      </c>
      <c r="AM62">
        <v>0</v>
      </c>
      <c r="AN62">
        <v>0</v>
      </c>
      <c r="AO62">
        <v>0</v>
      </c>
      <c r="AP62">
        <v>0</v>
      </c>
      <c r="AQ62">
        <v>0</v>
      </c>
      <c r="AR62">
        <v>0</v>
      </c>
      <c r="AS62">
        <v>0</v>
      </c>
      <c r="AT62">
        <v>0</v>
      </c>
      <c r="AU62">
        <v>0</v>
      </c>
      <c r="AV62">
        <v>0</v>
      </c>
      <c r="AW62">
        <v>0</v>
      </c>
      <c r="AX62">
        <v>0</v>
      </c>
      <c r="AY62">
        <v>0</v>
      </c>
      <c r="AZ62">
        <v>0</v>
      </c>
      <c r="BA62">
        <v>0</v>
      </c>
      <c r="BB62">
        <v>0</v>
      </c>
      <c r="BG62">
        <v>0</v>
      </c>
      <c r="BH62">
        <v>1</v>
      </c>
      <c r="BI62">
        <v>1</v>
      </c>
      <c r="BJ62">
        <v>0.3</v>
      </c>
      <c r="BK62">
        <v>1</v>
      </c>
      <c r="BL62">
        <v>53.59</v>
      </c>
      <c r="BM62">
        <v>8.0399999999999991</v>
      </c>
      <c r="BN62">
        <v>61.63</v>
      </c>
      <c r="BO62">
        <v>61.63</v>
      </c>
      <c r="BQ62" t="s">
        <v>238</v>
      </c>
      <c r="BR62" t="s">
        <v>239</v>
      </c>
      <c r="BS62" s="3">
        <v>44445</v>
      </c>
      <c r="BT62" s="4">
        <v>0.40763888888888888</v>
      </c>
      <c r="BU62" t="s">
        <v>332</v>
      </c>
      <c r="BV62" t="s">
        <v>77</v>
      </c>
      <c r="BY62">
        <v>1575</v>
      </c>
      <c r="BZ62" t="s">
        <v>129</v>
      </c>
      <c r="CA62" t="s">
        <v>138</v>
      </c>
      <c r="CC62" t="s">
        <v>95</v>
      </c>
      <c r="CD62">
        <v>6045</v>
      </c>
      <c r="CF62" s="3">
        <v>44446</v>
      </c>
      <c r="CI62">
        <v>1</v>
      </c>
      <c r="CJ62">
        <v>1</v>
      </c>
      <c r="CK62">
        <v>21</v>
      </c>
      <c r="CL62" t="s">
        <v>79</v>
      </c>
    </row>
    <row r="63" spans="1:90" x14ac:dyDescent="0.25">
      <c r="A63" t="s">
        <v>177</v>
      </c>
      <c r="B63" t="s">
        <v>178</v>
      </c>
      <c r="C63" t="s">
        <v>72</v>
      </c>
      <c r="E63" t="str">
        <f>"009941828271"</f>
        <v>009941828271</v>
      </c>
      <c r="F63" s="3">
        <v>44442</v>
      </c>
      <c r="G63">
        <v>202203</v>
      </c>
      <c r="H63" t="s">
        <v>113</v>
      </c>
      <c r="I63" t="s">
        <v>114</v>
      </c>
      <c r="J63" t="s">
        <v>176</v>
      </c>
      <c r="K63" t="s">
        <v>75</v>
      </c>
      <c r="L63" t="s">
        <v>101</v>
      </c>
      <c r="M63" t="s">
        <v>91</v>
      </c>
      <c r="N63" t="s">
        <v>336</v>
      </c>
      <c r="O63" t="s">
        <v>76</v>
      </c>
      <c r="P63" t="str">
        <f>"NA                            "</f>
        <v xml:space="preserve">NA                            </v>
      </c>
      <c r="Q63">
        <v>0</v>
      </c>
      <c r="R63">
        <v>0</v>
      </c>
      <c r="S63">
        <v>0</v>
      </c>
      <c r="T63">
        <v>0</v>
      </c>
      <c r="U63">
        <v>0</v>
      </c>
      <c r="V63">
        <v>0</v>
      </c>
      <c r="W63">
        <v>0</v>
      </c>
      <c r="X63">
        <v>0</v>
      </c>
      <c r="Y63">
        <v>0</v>
      </c>
      <c r="Z63">
        <v>0</v>
      </c>
      <c r="AA63">
        <v>0</v>
      </c>
      <c r="AB63">
        <v>0</v>
      </c>
      <c r="AC63">
        <v>0</v>
      </c>
      <c r="AD63">
        <v>0</v>
      </c>
      <c r="AE63">
        <v>0</v>
      </c>
      <c r="AF63">
        <v>0</v>
      </c>
      <c r="AG63">
        <v>0</v>
      </c>
      <c r="AH63">
        <v>0</v>
      </c>
      <c r="AI63">
        <v>0</v>
      </c>
      <c r="AJ63">
        <v>0</v>
      </c>
      <c r="AK63">
        <v>65.95</v>
      </c>
      <c r="AL63">
        <v>0</v>
      </c>
      <c r="AM63">
        <v>0</v>
      </c>
      <c r="AN63">
        <v>0</v>
      </c>
      <c r="AO63">
        <v>0</v>
      </c>
      <c r="AP63">
        <v>0</v>
      </c>
      <c r="AQ63">
        <v>0</v>
      </c>
      <c r="AR63">
        <v>0</v>
      </c>
      <c r="AS63">
        <v>0</v>
      </c>
      <c r="AT63">
        <v>0</v>
      </c>
      <c r="AU63">
        <v>0</v>
      </c>
      <c r="AV63">
        <v>0</v>
      </c>
      <c r="AW63">
        <v>0</v>
      </c>
      <c r="AX63">
        <v>0</v>
      </c>
      <c r="AY63">
        <v>0</v>
      </c>
      <c r="AZ63">
        <v>0</v>
      </c>
      <c r="BA63">
        <v>0</v>
      </c>
      <c r="BB63">
        <v>0</v>
      </c>
      <c r="BG63">
        <v>0</v>
      </c>
      <c r="BH63">
        <v>1</v>
      </c>
      <c r="BI63">
        <v>11.6</v>
      </c>
      <c r="BJ63">
        <v>10.9</v>
      </c>
      <c r="BK63">
        <v>12</v>
      </c>
      <c r="BL63">
        <v>301.49</v>
      </c>
      <c r="BM63">
        <v>45.22</v>
      </c>
      <c r="BN63">
        <v>346.71</v>
      </c>
      <c r="BO63">
        <v>346.71</v>
      </c>
      <c r="BQ63" t="s">
        <v>337</v>
      </c>
      <c r="BR63" t="s">
        <v>338</v>
      </c>
      <c r="BS63" s="3">
        <v>44445</v>
      </c>
      <c r="BT63" s="4">
        <v>0.42708333333333331</v>
      </c>
      <c r="BU63" t="s">
        <v>273</v>
      </c>
      <c r="BV63" t="s">
        <v>77</v>
      </c>
      <c r="BY63">
        <v>54532.17</v>
      </c>
      <c r="BZ63" t="s">
        <v>130</v>
      </c>
      <c r="CA63" t="s">
        <v>112</v>
      </c>
      <c r="CC63" t="s">
        <v>91</v>
      </c>
      <c r="CD63">
        <v>7800</v>
      </c>
      <c r="CE63" t="s">
        <v>78</v>
      </c>
      <c r="CF63" s="3">
        <v>44446</v>
      </c>
      <c r="CI63">
        <v>1</v>
      </c>
      <c r="CJ63">
        <v>1</v>
      </c>
      <c r="CK63">
        <v>31</v>
      </c>
      <c r="CL63" t="s">
        <v>79</v>
      </c>
    </row>
    <row r="64" spans="1:90" x14ac:dyDescent="0.25">
      <c r="A64" t="s">
        <v>177</v>
      </c>
      <c r="B64" t="s">
        <v>178</v>
      </c>
      <c r="C64" t="s">
        <v>72</v>
      </c>
      <c r="E64" t="str">
        <f>"009941828275"</f>
        <v>009941828275</v>
      </c>
      <c r="F64" s="3">
        <v>44442</v>
      </c>
      <c r="G64">
        <v>202203</v>
      </c>
      <c r="H64" t="s">
        <v>113</v>
      </c>
      <c r="I64" t="s">
        <v>114</v>
      </c>
      <c r="J64" t="s">
        <v>176</v>
      </c>
      <c r="K64" t="s">
        <v>75</v>
      </c>
      <c r="L64" t="s">
        <v>103</v>
      </c>
      <c r="M64" t="s">
        <v>104</v>
      </c>
      <c r="N64" t="s">
        <v>336</v>
      </c>
      <c r="O64" t="s">
        <v>76</v>
      </c>
      <c r="P64" t="str">
        <f>"NA                            "</f>
        <v xml:space="preserve">NA                            </v>
      </c>
      <c r="Q64">
        <v>0</v>
      </c>
      <c r="R64">
        <v>0</v>
      </c>
      <c r="S64">
        <v>0</v>
      </c>
      <c r="T64">
        <v>0</v>
      </c>
      <c r="U64">
        <v>0</v>
      </c>
      <c r="V64">
        <v>0</v>
      </c>
      <c r="W64">
        <v>0</v>
      </c>
      <c r="X64">
        <v>0</v>
      </c>
      <c r="Y64">
        <v>0</v>
      </c>
      <c r="Z64">
        <v>0</v>
      </c>
      <c r="AA64">
        <v>0</v>
      </c>
      <c r="AB64">
        <v>0</v>
      </c>
      <c r="AC64">
        <v>0</v>
      </c>
      <c r="AD64">
        <v>0</v>
      </c>
      <c r="AE64">
        <v>0</v>
      </c>
      <c r="AF64">
        <v>0</v>
      </c>
      <c r="AG64">
        <v>0</v>
      </c>
      <c r="AH64">
        <v>0</v>
      </c>
      <c r="AI64">
        <v>0</v>
      </c>
      <c r="AJ64">
        <v>0</v>
      </c>
      <c r="AK64">
        <v>76.94</v>
      </c>
      <c r="AL64">
        <v>0</v>
      </c>
      <c r="AM64">
        <v>0</v>
      </c>
      <c r="AN64">
        <v>0</v>
      </c>
      <c r="AO64">
        <v>0</v>
      </c>
      <c r="AP64">
        <v>0</v>
      </c>
      <c r="AQ64">
        <v>0</v>
      </c>
      <c r="AR64">
        <v>0</v>
      </c>
      <c r="AS64">
        <v>0</v>
      </c>
      <c r="AT64">
        <v>0</v>
      </c>
      <c r="AU64">
        <v>0</v>
      </c>
      <c r="AV64">
        <v>0</v>
      </c>
      <c r="AW64">
        <v>0</v>
      </c>
      <c r="AX64">
        <v>0</v>
      </c>
      <c r="AY64">
        <v>0</v>
      </c>
      <c r="AZ64">
        <v>0</v>
      </c>
      <c r="BA64">
        <v>0</v>
      </c>
      <c r="BB64">
        <v>0</v>
      </c>
      <c r="BG64">
        <v>0</v>
      </c>
      <c r="BH64">
        <v>1</v>
      </c>
      <c r="BI64">
        <v>7.1</v>
      </c>
      <c r="BJ64">
        <v>13.7</v>
      </c>
      <c r="BK64">
        <v>14</v>
      </c>
      <c r="BL64">
        <v>351.74</v>
      </c>
      <c r="BM64">
        <v>52.76</v>
      </c>
      <c r="BN64">
        <v>404.5</v>
      </c>
      <c r="BO64">
        <v>404.5</v>
      </c>
      <c r="BQ64" t="s">
        <v>143</v>
      </c>
      <c r="BR64" t="s">
        <v>338</v>
      </c>
      <c r="BS64" s="3">
        <v>44445</v>
      </c>
      <c r="BT64" s="4">
        <v>0.52847222222222223</v>
      </c>
      <c r="BU64" t="s">
        <v>339</v>
      </c>
      <c r="BV64" t="s">
        <v>77</v>
      </c>
      <c r="BY64">
        <v>68504.73</v>
      </c>
      <c r="BZ64" t="s">
        <v>130</v>
      </c>
      <c r="CA64" t="s">
        <v>137</v>
      </c>
      <c r="CC64" t="s">
        <v>104</v>
      </c>
      <c r="CD64">
        <v>4302</v>
      </c>
      <c r="CE64" t="s">
        <v>78</v>
      </c>
      <c r="CF64" s="3">
        <v>44446</v>
      </c>
      <c r="CI64">
        <v>1</v>
      </c>
      <c r="CJ64">
        <v>1</v>
      </c>
      <c r="CK64">
        <v>31</v>
      </c>
      <c r="CL64" t="s">
        <v>79</v>
      </c>
    </row>
    <row r="65" spans="1:90" x14ac:dyDescent="0.25">
      <c r="A65" t="s">
        <v>177</v>
      </c>
      <c r="B65" t="s">
        <v>178</v>
      </c>
      <c r="C65" t="s">
        <v>72</v>
      </c>
      <c r="E65" t="str">
        <f>"009941828274"</f>
        <v>009941828274</v>
      </c>
      <c r="F65" s="3">
        <v>44442</v>
      </c>
      <c r="G65">
        <v>202203</v>
      </c>
      <c r="H65" t="s">
        <v>113</v>
      </c>
      <c r="I65" t="s">
        <v>114</v>
      </c>
      <c r="J65" t="s">
        <v>176</v>
      </c>
      <c r="K65" t="s">
        <v>75</v>
      </c>
      <c r="L65" t="s">
        <v>101</v>
      </c>
      <c r="M65" t="s">
        <v>91</v>
      </c>
      <c r="N65" t="s">
        <v>340</v>
      </c>
      <c r="O65" t="s">
        <v>76</v>
      </c>
      <c r="P65" t="str">
        <f>"NA                            "</f>
        <v xml:space="preserve">NA                            </v>
      </c>
      <c r="Q65">
        <v>0</v>
      </c>
      <c r="R65">
        <v>0</v>
      </c>
      <c r="S65">
        <v>0</v>
      </c>
      <c r="T65">
        <v>0</v>
      </c>
      <c r="U65">
        <v>0</v>
      </c>
      <c r="V65">
        <v>0</v>
      </c>
      <c r="W65">
        <v>0</v>
      </c>
      <c r="X65">
        <v>0</v>
      </c>
      <c r="Y65">
        <v>0</v>
      </c>
      <c r="Z65">
        <v>0</v>
      </c>
      <c r="AA65">
        <v>0</v>
      </c>
      <c r="AB65">
        <v>0</v>
      </c>
      <c r="AC65">
        <v>0</v>
      </c>
      <c r="AD65">
        <v>0</v>
      </c>
      <c r="AE65">
        <v>0</v>
      </c>
      <c r="AF65">
        <v>0</v>
      </c>
      <c r="AG65">
        <v>0</v>
      </c>
      <c r="AH65">
        <v>0</v>
      </c>
      <c r="AI65">
        <v>0</v>
      </c>
      <c r="AJ65">
        <v>0</v>
      </c>
      <c r="AK65">
        <v>76.94</v>
      </c>
      <c r="AL65">
        <v>0</v>
      </c>
      <c r="AM65">
        <v>0</v>
      </c>
      <c r="AN65">
        <v>0</v>
      </c>
      <c r="AO65">
        <v>0</v>
      </c>
      <c r="AP65">
        <v>0</v>
      </c>
      <c r="AQ65">
        <v>0</v>
      </c>
      <c r="AR65">
        <v>0</v>
      </c>
      <c r="AS65">
        <v>0</v>
      </c>
      <c r="AT65">
        <v>0</v>
      </c>
      <c r="AU65">
        <v>0</v>
      </c>
      <c r="AV65">
        <v>0</v>
      </c>
      <c r="AW65">
        <v>0</v>
      </c>
      <c r="AX65">
        <v>0</v>
      </c>
      <c r="AY65">
        <v>0</v>
      </c>
      <c r="AZ65">
        <v>0</v>
      </c>
      <c r="BA65">
        <v>0</v>
      </c>
      <c r="BB65">
        <v>0</v>
      </c>
      <c r="BG65">
        <v>0</v>
      </c>
      <c r="BH65">
        <v>1</v>
      </c>
      <c r="BI65">
        <v>13.2</v>
      </c>
      <c r="BJ65">
        <v>12.4</v>
      </c>
      <c r="BK65">
        <v>14</v>
      </c>
      <c r="BL65">
        <v>351.74</v>
      </c>
      <c r="BM65">
        <v>52.76</v>
      </c>
      <c r="BN65">
        <v>404.5</v>
      </c>
      <c r="BO65">
        <v>404.5</v>
      </c>
      <c r="BQ65" t="s">
        <v>144</v>
      </c>
      <c r="BR65" t="s">
        <v>338</v>
      </c>
      <c r="BS65" s="3">
        <v>44445</v>
      </c>
      <c r="BT65" s="4">
        <v>0.42152777777777778</v>
      </c>
      <c r="BU65" t="s">
        <v>134</v>
      </c>
      <c r="BV65" t="s">
        <v>77</v>
      </c>
      <c r="BY65">
        <v>61866.29</v>
      </c>
      <c r="BZ65" t="s">
        <v>130</v>
      </c>
      <c r="CA65" t="s">
        <v>106</v>
      </c>
      <c r="CC65" t="s">
        <v>91</v>
      </c>
      <c r="CD65">
        <v>8000</v>
      </c>
      <c r="CE65" t="s">
        <v>78</v>
      </c>
      <c r="CF65" s="3">
        <v>44446</v>
      </c>
      <c r="CI65">
        <v>1</v>
      </c>
      <c r="CJ65">
        <v>1</v>
      </c>
      <c r="CK65">
        <v>31</v>
      </c>
      <c r="CL65" t="s">
        <v>79</v>
      </c>
    </row>
    <row r="66" spans="1:90" x14ac:dyDescent="0.25">
      <c r="A66" t="s">
        <v>177</v>
      </c>
      <c r="B66" t="s">
        <v>178</v>
      </c>
      <c r="C66" t="s">
        <v>72</v>
      </c>
      <c r="E66" t="str">
        <f>"009940912236"</f>
        <v>009940912236</v>
      </c>
      <c r="F66" s="3">
        <v>44452</v>
      </c>
      <c r="G66">
        <v>202203</v>
      </c>
      <c r="H66" t="s">
        <v>94</v>
      </c>
      <c r="I66" t="s">
        <v>95</v>
      </c>
      <c r="J66" t="s">
        <v>179</v>
      </c>
      <c r="K66" t="s">
        <v>75</v>
      </c>
      <c r="L66" t="s">
        <v>101</v>
      </c>
      <c r="M66" t="s">
        <v>91</v>
      </c>
      <c r="N66" t="s">
        <v>232</v>
      </c>
      <c r="O66" t="s">
        <v>82</v>
      </c>
      <c r="P66" t="str">
        <f>"11912270 FM                   "</f>
        <v xml:space="preserve">11912270 FM                   </v>
      </c>
      <c r="Q66">
        <v>0</v>
      </c>
      <c r="R66">
        <v>0</v>
      </c>
      <c r="S66">
        <v>0</v>
      </c>
      <c r="T66">
        <v>0</v>
      </c>
      <c r="U66">
        <v>0</v>
      </c>
      <c r="V66">
        <v>0</v>
      </c>
      <c r="W66">
        <v>0</v>
      </c>
      <c r="X66">
        <v>0</v>
      </c>
      <c r="Y66">
        <v>0</v>
      </c>
      <c r="Z66">
        <v>0</v>
      </c>
      <c r="AA66">
        <v>0</v>
      </c>
      <c r="AB66">
        <v>0</v>
      </c>
      <c r="AC66">
        <v>0</v>
      </c>
      <c r="AD66">
        <v>0</v>
      </c>
      <c r="AE66">
        <v>0</v>
      </c>
      <c r="AF66">
        <v>0</v>
      </c>
      <c r="AG66">
        <v>0</v>
      </c>
      <c r="AH66">
        <v>0</v>
      </c>
      <c r="AI66">
        <v>0</v>
      </c>
      <c r="AJ66">
        <v>0</v>
      </c>
      <c r="AK66">
        <v>14.65</v>
      </c>
      <c r="AL66">
        <v>0</v>
      </c>
      <c r="AM66">
        <v>0</v>
      </c>
      <c r="AN66">
        <v>0</v>
      </c>
      <c r="AO66">
        <v>0</v>
      </c>
      <c r="AP66">
        <v>0</v>
      </c>
      <c r="AQ66">
        <v>0</v>
      </c>
      <c r="AR66">
        <v>0</v>
      </c>
      <c r="AS66">
        <v>0</v>
      </c>
      <c r="AT66">
        <v>0</v>
      </c>
      <c r="AU66">
        <v>0</v>
      </c>
      <c r="AV66">
        <v>0</v>
      </c>
      <c r="AW66">
        <v>0</v>
      </c>
      <c r="AX66">
        <v>0</v>
      </c>
      <c r="AY66">
        <v>0</v>
      </c>
      <c r="AZ66">
        <v>0</v>
      </c>
      <c r="BA66">
        <v>0</v>
      </c>
      <c r="BB66">
        <v>0</v>
      </c>
      <c r="BG66">
        <v>0</v>
      </c>
      <c r="BH66">
        <v>1</v>
      </c>
      <c r="BI66">
        <v>2</v>
      </c>
      <c r="BJ66">
        <v>2.4</v>
      </c>
      <c r="BK66">
        <v>2.5</v>
      </c>
      <c r="BL66">
        <v>66.98</v>
      </c>
      <c r="BM66">
        <v>10.050000000000001</v>
      </c>
      <c r="BN66">
        <v>77.03</v>
      </c>
      <c r="BO66">
        <v>77.03</v>
      </c>
      <c r="BQ66" t="s">
        <v>341</v>
      </c>
      <c r="BR66" t="s">
        <v>234</v>
      </c>
      <c r="BS66" s="3">
        <v>44453</v>
      </c>
      <c r="BT66" s="4">
        <v>0.4291666666666667</v>
      </c>
      <c r="BU66" t="s">
        <v>342</v>
      </c>
      <c r="BV66" t="s">
        <v>77</v>
      </c>
      <c r="BY66">
        <v>12000</v>
      </c>
      <c r="BZ66" t="s">
        <v>83</v>
      </c>
      <c r="CA66" t="s">
        <v>146</v>
      </c>
      <c r="CC66" t="s">
        <v>91</v>
      </c>
      <c r="CD66">
        <v>8000</v>
      </c>
      <c r="CE66" t="s">
        <v>78</v>
      </c>
      <c r="CF66" s="3">
        <v>44454</v>
      </c>
      <c r="CI66">
        <v>1</v>
      </c>
      <c r="CJ66">
        <v>1</v>
      </c>
      <c r="CK66">
        <v>21</v>
      </c>
      <c r="CL66" t="s">
        <v>79</v>
      </c>
    </row>
    <row r="67" spans="1:90" x14ac:dyDescent="0.25">
      <c r="A67" t="s">
        <v>177</v>
      </c>
      <c r="B67" t="s">
        <v>178</v>
      </c>
      <c r="C67" t="s">
        <v>72</v>
      </c>
      <c r="E67" t="str">
        <f>"009940641921"</f>
        <v>009940641921</v>
      </c>
      <c r="F67" s="3">
        <v>44452</v>
      </c>
      <c r="G67">
        <v>202203</v>
      </c>
      <c r="H67" t="s">
        <v>101</v>
      </c>
      <c r="I67" t="s">
        <v>91</v>
      </c>
      <c r="J67" t="s">
        <v>179</v>
      </c>
      <c r="K67" t="s">
        <v>75</v>
      </c>
      <c r="L67" t="s">
        <v>94</v>
      </c>
      <c r="M67" t="s">
        <v>95</v>
      </c>
      <c r="N67" t="s">
        <v>343</v>
      </c>
      <c r="O67" t="s">
        <v>82</v>
      </c>
      <c r="P67" t="str">
        <f>"11912270FM                    "</f>
        <v xml:space="preserve">11912270FM                    </v>
      </c>
      <c r="Q67">
        <v>0</v>
      </c>
      <c r="R67">
        <v>0</v>
      </c>
      <c r="S67">
        <v>0</v>
      </c>
      <c r="T67">
        <v>0</v>
      </c>
      <c r="U67">
        <v>0</v>
      </c>
      <c r="V67">
        <v>0</v>
      </c>
      <c r="W67">
        <v>0</v>
      </c>
      <c r="X67">
        <v>0</v>
      </c>
      <c r="Y67">
        <v>0</v>
      </c>
      <c r="Z67">
        <v>0</v>
      </c>
      <c r="AA67">
        <v>0</v>
      </c>
      <c r="AB67">
        <v>0</v>
      </c>
      <c r="AC67">
        <v>0</v>
      </c>
      <c r="AD67">
        <v>0</v>
      </c>
      <c r="AE67">
        <v>0</v>
      </c>
      <c r="AF67">
        <v>0</v>
      </c>
      <c r="AG67">
        <v>0</v>
      </c>
      <c r="AH67">
        <v>0</v>
      </c>
      <c r="AI67">
        <v>0</v>
      </c>
      <c r="AJ67">
        <v>0</v>
      </c>
      <c r="AK67">
        <v>20.51</v>
      </c>
      <c r="AL67">
        <v>0</v>
      </c>
      <c r="AM67">
        <v>0</v>
      </c>
      <c r="AN67">
        <v>0</v>
      </c>
      <c r="AO67">
        <v>0</v>
      </c>
      <c r="AP67">
        <v>0</v>
      </c>
      <c r="AQ67">
        <v>0</v>
      </c>
      <c r="AR67">
        <v>0</v>
      </c>
      <c r="AS67">
        <v>0</v>
      </c>
      <c r="AT67">
        <v>0</v>
      </c>
      <c r="AU67">
        <v>0</v>
      </c>
      <c r="AV67">
        <v>0</v>
      </c>
      <c r="AW67">
        <v>0</v>
      </c>
      <c r="AX67">
        <v>0</v>
      </c>
      <c r="AY67">
        <v>0</v>
      </c>
      <c r="AZ67">
        <v>0</v>
      </c>
      <c r="BA67">
        <v>0</v>
      </c>
      <c r="BB67">
        <v>0</v>
      </c>
      <c r="BG67">
        <v>0</v>
      </c>
      <c r="BH67">
        <v>1</v>
      </c>
      <c r="BI67">
        <v>1.1000000000000001</v>
      </c>
      <c r="BJ67">
        <v>3.2</v>
      </c>
      <c r="BK67">
        <v>3.5</v>
      </c>
      <c r="BL67">
        <v>93.76</v>
      </c>
      <c r="BM67">
        <v>14.06</v>
      </c>
      <c r="BN67">
        <v>107.82</v>
      </c>
      <c r="BO67">
        <v>107.82</v>
      </c>
      <c r="BQ67" t="s">
        <v>115</v>
      </c>
      <c r="BR67" t="s">
        <v>139</v>
      </c>
      <c r="BS67" s="3">
        <v>44453</v>
      </c>
      <c r="BT67" s="4">
        <v>0.40208333333333335</v>
      </c>
      <c r="BU67" t="s">
        <v>165</v>
      </c>
      <c r="BV67" t="s">
        <v>77</v>
      </c>
      <c r="BY67">
        <v>16095</v>
      </c>
      <c r="BZ67" t="s">
        <v>83</v>
      </c>
      <c r="CA67" t="s">
        <v>138</v>
      </c>
      <c r="CC67" t="s">
        <v>95</v>
      </c>
      <c r="CD67">
        <v>6045</v>
      </c>
      <c r="CE67" t="s">
        <v>78</v>
      </c>
      <c r="CF67" s="3">
        <v>44453</v>
      </c>
      <c r="CI67">
        <v>1</v>
      </c>
      <c r="CJ67">
        <v>1</v>
      </c>
      <c r="CK67">
        <v>21</v>
      </c>
      <c r="CL67" t="s">
        <v>79</v>
      </c>
    </row>
    <row r="68" spans="1:90" x14ac:dyDescent="0.25">
      <c r="A68" t="s">
        <v>177</v>
      </c>
      <c r="B68" t="s">
        <v>178</v>
      </c>
      <c r="C68" t="s">
        <v>72</v>
      </c>
      <c r="E68" t="str">
        <f>"009940641922"</f>
        <v>009940641922</v>
      </c>
      <c r="F68" s="3">
        <v>44452</v>
      </c>
      <c r="G68">
        <v>202203</v>
      </c>
      <c r="H68" t="s">
        <v>101</v>
      </c>
      <c r="I68" t="s">
        <v>91</v>
      </c>
      <c r="J68" t="s">
        <v>179</v>
      </c>
      <c r="K68" t="s">
        <v>75</v>
      </c>
      <c r="L68" t="s">
        <v>80</v>
      </c>
      <c r="M68" t="s">
        <v>81</v>
      </c>
      <c r="N68" t="s">
        <v>344</v>
      </c>
      <c r="O68" t="s">
        <v>82</v>
      </c>
      <c r="P68" t="str">
        <f>"11972270FM                    "</f>
        <v xml:space="preserve">11972270FM                    </v>
      </c>
      <c r="Q68">
        <v>0</v>
      </c>
      <c r="R68">
        <v>0</v>
      </c>
      <c r="S68">
        <v>0</v>
      </c>
      <c r="T68">
        <v>0</v>
      </c>
      <c r="U68">
        <v>0</v>
      </c>
      <c r="V68">
        <v>0</v>
      </c>
      <c r="W68">
        <v>0</v>
      </c>
      <c r="X68">
        <v>0</v>
      </c>
      <c r="Y68">
        <v>0</v>
      </c>
      <c r="Z68">
        <v>0</v>
      </c>
      <c r="AA68">
        <v>0</v>
      </c>
      <c r="AB68">
        <v>0</v>
      </c>
      <c r="AC68">
        <v>0</v>
      </c>
      <c r="AD68">
        <v>0</v>
      </c>
      <c r="AE68">
        <v>0</v>
      </c>
      <c r="AF68">
        <v>0</v>
      </c>
      <c r="AG68">
        <v>0</v>
      </c>
      <c r="AH68">
        <v>0</v>
      </c>
      <c r="AI68">
        <v>0</v>
      </c>
      <c r="AJ68">
        <v>0</v>
      </c>
      <c r="AK68">
        <v>178.67</v>
      </c>
      <c r="AL68">
        <v>0</v>
      </c>
      <c r="AM68">
        <v>0</v>
      </c>
      <c r="AN68">
        <v>0</v>
      </c>
      <c r="AO68">
        <v>0</v>
      </c>
      <c r="AP68">
        <v>0</v>
      </c>
      <c r="AQ68">
        <v>0</v>
      </c>
      <c r="AR68">
        <v>0</v>
      </c>
      <c r="AS68">
        <v>0</v>
      </c>
      <c r="AT68">
        <v>0</v>
      </c>
      <c r="AU68">
        <v>0</v>
      </c>
      <c r="AV68">
        <v>0</v>
      </c>
      <c r="AW68">
        <v>0</v>
      </c>
      <c r="AX68">
        <v>0</v>
      </c>
      <c r="AY68">
        <v>0</v>
      </c>
      <c r="AZ68">
        <v>0</v>
      </c>
      <c r="BA68">
        <v>0</v>
      </c>
      <c r="BB68">
        <v>0</v>
      </c>
      <c r="BG68">
        <v>0</v>
      </c>
      <c r="BH68">
        <v>1</v>
      </c>
      <c r="BI68">
        <v>4.7</v>
      </c>
      <c r="BJ68">
        <v>30.5</v>
      </c>
      <c r="BK68">
        <v>30.5</v>
      </c>
      <c r="BL68">
        <v>816.76</v>
      </c>
      <c r="BM68">
        <v>122.51</v>
      </c>
      <c r="BN68">
        <v>939.27</v>
      </c>
      <c r="BO68">
        <v>939.27</v>
      </c>
      <c r="BQ68" t="s">
        <v>128</v>
      </c>
      <c r="BR68" t="s">
        <v>139</v>
      </c>
      <c r="BS68" s="3">
        <v>44454</v>
      </c>
      <c r="BT68" s="4">
        <v>0.43402777777777773</v>
      </c>
      <c r="BU68" t="s">
        <v>345</v>
      </c>
      <c r="BV68" t="s">
        <v>79</v>
      </c>
      <c r="BW68" t="s">
        <v>127</v>
      </c>
      <c r="BX68" t="s">
        <v>97</v>
      </c>
      <c r="BY68">
        <v>152720.64000000001</v>
      </c>
      <c r="BZ68" t="s">
        <v>83</v>
      </c>
      <c r="CA68" t="s">
        <v>132</v>
      </c>
      <c r="CC68" t="s">
        <v>81</v>
      </c>
      <c r="CD68">
        <v>4051</v>
      </c>
      <c r="CE68" t="s">
        <v>78</v>
      </c>
      <c r="CF68" s="3">
        <v>44455</v>
      </c>
      <c r="CI68">
        <v>1</v>
      </c>
      <c r="CJ68">
        <v>2</v>
      </c>
      <c r="CK68">
        <v>21</v>
      </c>
      <c r="CL68" t="s">
        <v>79</v>
      </c>
    </row>
    <row r="69" spans="1:90" x14ac:dyDescent="0.25">
      <c r="A69" t="s">
        <v>177</v>
      </c>
      <c r="B69" t="s">
        <v>178</v>
      </c>
      <c r="C69" t="s">
        <v>72</v>
      </c>
      <c r="E69" t="str">
        <f>"009940912235"</f>
        <v>009940912235</v>
      </c>
      <c r="F69" s="3">
        <v>44453</v>
      </c>
      <c r="G69">
        <v>202203</v>
      </c>
      <c r="H69" t="s">
        <v>94</v>
      </c>
      <c r="I69" t="s">
        <v>95</v>
      </c>
      <c r="J69" t="s">
        <v>179</v>
      </c>
      <c r="K69" t="s">
        <v>75</v>
      </c>
      <c r="L69" t="s">
        <v>80</v>
      </c>
      <c r="M69" t="s">
        <v>81</v>
      </c>
      <c r="N69" t="s">
        <v>344</v>
      </c>
      <c r="O69" t="s">
        <v>82</v>
      </c>
      <c r="P69" t="str">
        <f>"11912270 FM                   "</f>
        <v xml:space="preserve">11912270 FM                   </v>
      </c>
      <c r="Q69">
        <v>0</v>
      </c>
      <c r="R69">
        <v>0</v>
      </c>
      <c r="S69">
        <v>0</v>
      </c>
      <c r="T69">
        <v>0</v>
      </c>
      <c r="U69">
        <v>0</v>
      </c>
      <c r="V69">
        <v>0</v>
      </c>
      <c r="W69">
        <v>0</v>
      </c>
      <c r="X69">
        <v>0</v>
      </c>
      <c r="Y69">
        <v>0</v>
      </c>
      <c r="Z69">
        <v>0</v>
      </c>
      <c r="AA69">
        <v>0</v>
      </c>
      <c r="AB69">
        <v>0</v>
      </c>
      <c r="AC69">
        <v>0</v>
      </c>
      <c r="AD69">
        <v>0</v>
      </c>
      <c r="AE69">
        <v>0</v>
      </c>
      <c r="AF69">
        <v>0</v>
      </c>
      <c r="AG69">
        <v>0</v>
      </c>
      <c r="AH69">
        <v>0</v>
      </c>
      <c r="AI69">
        <v>0</v>
      </c>
      <c r="AJ69">
        <v>0</v>
      </c>
      <c r="AK69">
        <v>35.15</v>
      </c>
      <c r="AL69">
        <v>0</v>
      </c>
      <c r="AM69">
        <v>0</v>
      </c>
      <c r="AN69">
        <v>0</v>
      </c>
      <c r="AO69">
        <v>0</v>
      </c>
      <c r="AP69">
        <v>0</v>
      </c>
      <c r="AQ69">
        <v>0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G69">
        <v>0</v>
      </c>
      <c r="BH69">
        <v>1</v>
      </c>
      <c r="BI69">
        <v>4</v>
      </c>
      <c r="BJ69">
        <v>5.6</v>
      </c>
      <c r="BK69">
        <v>6</v>
      </c>
      <c r="BL69">
        <v>160.69999999999999</v>
      </c>
      <c r="BM69">
        <v>24.11</v>
      </c>
      <c r="BN69">
        <v>184.81</v>
      </c>
      <c r="BO69">
        <v>184.81</v>
      </c>
      <c r="BQ69" t="s">
        <v>346</v>
      </c>
      <c r="BR69" t="s">
        <v>234</v>
      </c>
      <c r="BS69" s="3">
        <v>44455</v>
      </c>
      <c r="BT69" s="4">
        <v>0.36388888888888887</v>
      </c>
      <c r="BU69" t="s">
        <v>300</v>
      </c>
      <c r="BV69" t="s">
        <v>79</v>
      </c>
      <c r="BW69" t="s">
        <v>96</v>
      </c>
      <c r="BX69" t="s">
        <v>97</v>
      </c>
      <c r="BY69">
        <v>27962</v>
      </c>
      <c r="BZ69" t="s">
        <v>83</v>
      </c>
      <c r="CA69" t="s">
        <v>132</v>
      </c>
      <c r="CC69" t="s">
        <v>81</v>
      </c>
      <c r="CD69">
        <v>4051</v>
      </c>
      <c r="CE69" t="s">
        <v>78</v>
      </c>
      <c r="CF69" s="3">
        <v>44455</v>
      </c>
      <c r="CI69">
        <v>1</v>
      </c>
      <c r="CJ69">
        <v>2</v>
      </c>
      <c r="CK69">
        <v>21</v>
      </c>
      <c r="CL69" t="s">
        <v>79</v>
      </c>
    </row>
    <row r="70" spans="1:90" x14ac:dyDescent="0.25">
      <c r="A70" t="s">
        <v>177</v>
      </c>
      <c r="B70" t="s">
        <v>178</v>
      </c>
      <c r="C70" t="s">
        <v>72</v>
      </c>
      <c r="E70" t="str">
        <f>"009941705989"</f>
        <v>009941705989</v>
      </c>
      <c r="F70" s="3">
        <v>44453</v>
      </c>
      <c r="G70">
        <v>202203</v>
      </c>
      <c r="H70" t="s">
        <v>113</v>
      </c>
      <c r="I70" t="s">
        <v>114</v>
      </c>
      <c r="J70" t="s">
        <v>270</v>
      </c>
      <c r="K70" t="s">
        <v>75</v>
      </c>
      <c r="L70" t="s">
        <v>94</v>
      </c>
      <c r="M70" t="s">
        <v>95</v>
      </c>
      <c r="N70" t="s">
        <v>347</v>
      </c>
      <c r="O70" t="s">
        <v>85</v>
      </c>
      <c r="P70" t="str">
        <f>"NA                            "</f>
        <v xml:space="preserve">NA                            </v>
      </c>
      <c r="Q70">
        <v>0</v>
      </c>
      <c r="R70">
        <v>0</v>
      </c>
      <c r="S70">
        <v>0</v>
      </c>
      <c r="T70">
        <v>0</v>
      </c>
      <c r="U70">
        <v>0</v>
      </c>
      <c r="V70">
        <v>0</v>
      </c>
      <c r="W70">
        <v>0</v>
      </c>
      <c r="X70">
        <v>0</v>
      </c>
      <c r="Y70">
        <v>0</v>
      </c>
      <c r="Z70">
        <v>0</v>
      </c>
      <c r="AA70">
        <v>0</v>
      </c>
      <c r="AB70">
        <v>0</v>
      </c>
      <c r="AC70">
        <v>0</v>
      </c>
      <c r="AD70">
        <v>0</v>
      </c>
      <c r="AE70">
        <v>0</v>
      </c>
      <c r="AF70">
        <v>0</v>
      </c>
      <c r="AG70">
        <v>0</v>
      </c>
      <c r="AH70">
        <v>0</v>
      </c>
      <c r="AI70">
        <v>0</v>
      </c>
      <c r="AJ70">
        <v>0</v>
      </c>
      <c r="AK70">
        <v>24</v>
      </c>
      <c r="AL70">
        <v>0</v>
      </c>
      <c r="AM70">
        <v>0</v>
      </c>
      <c r="AN70">
        <v>0</v>
      </c>
      <c r="AO70">
        <v>0</v>
      </c>
      <c r="AP70">
        <v>0</v>
      </c>
      <c r="AQ70">
        <v>0</v>
      </c>
      <c r="AR70">
        <v>0</v>
      </c>
      <c r="AS70">
        <v>0</v>
      </c>
      <c r="AT70">
        <v>0</v>
      </c>
      <c r="AU70">
        <v>0</v>
      </c>
      <c r="AV70">
        <v>0</v>
      </c>
      <c r="AW70">
        <v>0</v>
      </c>
      <c r="AX70">
        <v>0</v>
      </c>
      <c r="AY70">
        <v>0</v>
      </c>
      <c r="AZ70">
        <v>0</v>
      </c>
      <c r="BA70">
        <v>0</v>
      </c>
      <c r="BB70">
        <v>0</v>
      </c>
      <c r="BG70">
        <v>0</v>
      </c>
      <c r="BH70">
        <v>1</v>
      </c>
      <c r="BI70">
        <v>0.2</v>
      </c>
      <c r="BJ70">
        <v>1.2</v>
      </c>
      <c r="BK70">
        <v>2</v>
      </c>
      <c r="BL70">
        <v>114.71</v>
      </c>
      <c r="BM70">
        <v>17.21</v>
      </c>
      <c r="BN70">
        <v>131.91999999999999</v>
      </c>
      <c r="BO70">
        <v>131.91999999999999</v>
      </c>
      <c r="BQ70" t="s">
        <v>86</v>
      </c>
      <c r="BR70" t="s">
        <v>348</v>
      </c>
      <c r="BS70" s="3">
        <v>44456</v>
      </c>
      <c r="BT70" s="4">
        <v>0.58124999999999993</v>
      </c>
      <c r="BU70" t="s">
        <v>349</v>
      </c>
      <c r="BV70" t="s">
        <v>79</v>
      </c>
      <c r="BW70" t="s">
        <v>96</v>
      </c>
      <c r="BX70" t="s">
        <v>154</v>
      </c>
      <c r="BY70">
        <v>6181.98</v>
      </c>
      <c r="CA70" t="s">
        <v>164</v>
      </c>
      <c r="CC70" t="s">
        <v>95</v>
      </c>
      <c r="CD70">
        <v>6001</v>
      </c>
      <c r="CE70" t="s">
        <v>78</v>
      </c>
      <c r="CF70" s="3">
        <v>44456</v>
      </c>
      <c r="CI70">
        <v>2</v>
      </c>
      <c r="CJ70">
        <v>3</v>
      </c>
      <c r="CK70" t="s">
        <v>93</v>
      </c>
      <c r="CL70" t="s">
        <v>79</v>
      </c>
    </row>
    <row r="71" spans="1:90" x14ac:dyDescent="0.25">
      <c r="A71" t="s">
        <v>177</v>
      </c>
      <c r="B71" t="s">
        <v>178</v>
      </c>
      <c r="C71" t="s">
        <v>72</v>
      </c>
      <c r="E71" t="str">
        <f>"009941827339"</f>
        <v>009941827339</v>
      </c>
      <c r="F71" s="3">
        <v>44453</v>
      </c>
      <c r="G71">
        <v>202203</v>
      </c>
      <c r="H71" t="s">
        <v>101</v>
      </c>
      <c r="I71" t="s">
        <v>91</v>
      </c>
      <c r="J71" t="s">
        <v>176</v>
      </c>
      <c r="K71" t="s">
        <v>75</v>
      </c>
      <c r="L71" t="s">
        <v>94</v>
      </c>
      <c r="M71" t="s">
        <v>95</v>
      </c>
      <c r="N71" t="s">
        <v>350</v>
      </c>
      <c r="O71" t="s">
        <v>85</v>
      </c>
      <c r="P71" t="str">
        <f>"NA                            "</f>
        <v xml:space="preserve">NA                            </v>
      </c>
      <c r="Q71">
        <v>0</v>
      </c>
      <c r="R71">
        <v>0</v>
      </c>
      <c r="S71">
        <v>0</v>
      </c>
      <c r="T71">
        <v>0</v>
      </c>
      <c r="U71">
        <v>0</v>
      </c>
      <c r="V71">
        <v>0</v>
      </c>
      <c r="W71">
        <v>0</v>
      </c>
      <c r="X71">
        <v>0</v>
      </c>
      <c r="Y71">
        <v>0</v>
      </c>
      <c r="Z71">
        <v>0</v>
      </c>
      <c r="AA71">
        <v>0</v>
      </c>
      <c r="AB71">
        <v>0</v>
      </c>
      <c r="AC71">
        <v>0</v>
      </c>
      <c r="AD71">
        <v>0</v>
      </c>
      <c r="AE71">
        <v>0</v>
      </c>
      <c r="AF71">
        <v>0</v>
      </c>
      <c r="AG71">
        <v>0</v>
      </c>
      <c r="AH71">
        <v>0</v>
      </c>
      <c r="AI71">
        <v>0</v>
      </c>
      <c r="AJ71">
        <v>0</v>
      </c>
      <c r="AK71">
        <v>79.03</v>
      </c>
      <c r="AL71">
        <v>0</v>
      </c>
      <c r="AM71">
        <v>0</v>
      </c>
      <c r="AN71">
        <v>0</v>
      </c>
      <c r="AO71">
        <v>0</v>
      </c>
      <c r="AP71">
        <v>0</v>
      </c>
      <c r="AQ71">
        <v>0</v>
      </c>
      <c r="AR71">
        <v>0</v>
      </c>
      <c r="AS71">
        <v>0</v>
      </c>
      <c r="AT71">
        <v>0</v>
      </c>
      <c r="AU71">
        <v>0</v>
      </c>
      <c r="AV71">
        <v>0</v>
      </c>
      <c r="AW71">
        <v>0</v>
      </c>
      <c r="AX71">
        <v>0</v>
      </c>
      <c r="AY71">
        <v>0</v>
      </c>
      <c r="AZ71">
        <v>0</v>
      </c>
      <c r="BA71">
        <v>0</v>
      </c>
      <c r="BB71">
        <v>0</v>
      </c>
      <c r="BG71">
        <v>0</v>
      </c>
      <c r="BH71">
        <v>3</v>
      </c>
      <c r="BI71">
        <v>61.3</v>
      </c>
      <c r="BJ71">
        <v>72.099999999999994</v>
      </c>
      <c r="BK71">
        <v>73</v>
      </c>
      <c r="BL71">
        <v>366.27</v>
      </c>
      <c r="BM71">
        <v>54.94</v>
      </c>
      <c r="BN71">
        <v>421.21</v>
      </c>
      <c r="BO71">
        <v>421.21</v>
      </c>
      <c r="BQ71" t="s">
        <v>351</v>
      </c>
      <c r="BR71" t="s">
        <v>208</v>
      </c>
      <c r="BS71" s="3">
        <v>44455</v>
      </c>
      <c r="BT71" s="4">
        <v>0.35138888888888892</v>
      </c>
      <c r="BU71" t="s">
        <v>352</v>
      </c>
      <c r="BV71" t="s">
        <v>77</v>
      </c>
      <c r="BY71">
        <v>360517.33</v>
      </c>
      <c r="CA71" t="s">
        <v>193</v>
      </c>
      <c r="CC71" t="s">
        <v>95</v>
      </c>
      <c r="CD71">
        <v>6014</v>
      </c>
      <c r="CE71" t="s">
        <v>78</v>
      </c>
      <c r="CF71" s="3">
        <v>44455</v>
      </c>
      <c r="CI71">
        <v>2</v>
      </c>
      <c r="CJ71">
        <v>2</v>
      </c>
      <c r="CK71" t="s">
        <v>116</v>
      </c>
      <c r="CL71" t="s">
        <v>79</v>
      </c>
    </row>
    <row r="72" spans="1:90" x14ac:dyDescent="0.25">
      <c r="A72" t="s">
        <v>177</v>
      </c>
      <c r="B72" t="s">
        <v>178</v>
      </c>
      <c r="C72" t="s">
        <v>72</v>
      </c>
      <c r="E72" t="str">
        <f>"009941474956"</f>
        <v>009941474956</v>
      </c>
      <c r="F72" s="3">
        <v>44453</v>
      </c>
      <c r="G72">
        <v>202203</v>
      </c>
      <c r="H72" t="s">
        <v>119</v>
      </c>
      <c r="I72" t="s">
        <v>120</v>
      </c>
      <c r="J72" t="s">
        <v>240</v>
      </c>
      <c r="K72" t="s">
        <v>75</v>
      </c>
      <c r="L72" t="s">
        <v>248</v>
      </c>
      <c r="M72" t="s">
        <v>248</v>
      </c>
      <c r="N72" t="s">
        <v>249</v>
      </c>
      <c r="O72" t="s">
        <v>85</v>
      </c>
      <c r="P72" t="str">
        <f>"472389 472417                 "</f>
        <v xml:space="preserve">472389 472417                 </v>
      </c>
      <c r="Q72">
        <v>0</v>
      </c>
      <c r="R72">
        <v>0</v>
      </c>
      <c r="S72">
        <v>0</v>
      </c>
      <c r="T72">
        <v>0</v>
      </c>
      <c r="U72">
        <v>0</v>
      </c>
      <c r="V72">
        <v>0</v>
      </c>
      <c r="W72">
        <v>0</v>
      </c>
      <c r="X72">
        <v>0</v>
      </c>
      <c r="Y72">
        <v>0</v>
      </c>
      <c r="Z72">
        <v>0</v>
      </c>
      <c r="AA72">
        <v>0</v>
      </c>
      <c r="AB72">
        <v>0</v>
      </c>
      <c r="AC72">
        <v>0</v>
      </c>
      <c r="AD72">
        <v>0</v>
      </c>
      <c r="AE72">
        <v>0</v>
      </c>
      <c r="AF72">
        <v>0</v>
      </c>
      <c r="AG72">
        <v>0</v>
      </c>
      <c r="AH72">
        <v>0</v>
      </c>
      <c r="AI72">
        <v>0</v>
      </c>
      <c r="AJ72">
        <v>0</v>
      </c>
      <c r="AK72">
        <v>106.11</v>
      </c>
      <c r="AL72">
        <v>0</v>
      </c>
      <c r="AM72">
        <v>0</v>
      </c>
      <c r="AN72">
        <v>0</v>
      </c>
      <c r="AO72">
        <v>0</v>
      </c>
      <c r="AP72">
        <v>0</v>
      </c>
      <c r="AQ72">
        <v>0</v>
      </c>
      <c r="AR72">
        <v>0</v>
      </c>
      <c r="AS72">
        <v>0</v>
      </c>
      <c r="AT72">
        <v>0</v>
      </c>
      <c r="AU72">
        <v>0</v>
      </c>
      <c r="AV72">
        <v>0</v>
      </c>
      <c r="AW72">
        <v>0</v>
      </c>
      <c r="AX72">
        <v>0</v>
      </c>
      <c r="AY72">
        <v>0</v>
      </c>
      <c r="AZ72">
        <v>0</v>
      </c>
      <c r="BA72">
        <v>0</v>
      </c>
      <c r="BB72">
        <v>0</v>
      </c>
      <c r="BG72">
        <v>0</v>
      </c>
      <c r="BH72">
        <v>3</v>
      </c>
      <c r="BI72">
        <v>60.6</v>
      </c>
      <c r="BJ72">
        <v>45.8</v>
      </c>
      <c r="BK72">
        <v>61</v>
      </c>
      <c r="BL72">
        <v>490.09</v>
      </c>
      <c r="BM72">
        <v>73.510000000000005</v>
      </c>
      <c r="BN72">
        <v>563.6</v>
      </c>
      <c r="BO72">
        <v>563.6</v>
      </c>
      <c r="BQ72" t="s">
        <v>250</v>
      </c>
      <c r="BR72" t="s">
        <v>257</v>
      </c>
      <c r="BS72" s="3">
        <v>44460</v>
      </c>
      <c r="BT72" s="4">
        <v>0.66666666666666663</v>
      </c>
      <c r="BU72" t="s">
        <v>353</v>
      </c>
      <c r="BV72" t="s">
        <v>79</v>
      </c>
      <c r="BW72" t="s">
        <v>124</v>
      </c>
      <c r="BX72" t="s">
        <v>105</v>
      </c>
      <c r="BY72">
        <v>228932.32</v>
      </c>
      <c r="CA72" t="s">
        <v>289</v>
      </c>
      <c r="CC72" t="s">
        <v>248</v>
      </c>
      <c r="CD72">
        <v>6836</v>
      </c>
      <c r="CE72" t="s">
        <v>78</v>
      </c>
      <c r="CF72" s="3">
        <v>44462</v>
      </c>
      <c r="CI72">
        <v>3</v>
      </c>
      <c r="CJ72">
        <v>5</v>
      </c>
      <c r="CK72" t="s">
        <v>135</v>
      </c>
      <c r="CL72" t="s">
        <v>79</v>
      </c>
    </row>
    <row r="73" spans="1:90" x14ac:dyDescent="0.25">
      <c r="A73" t="s">
        <v>177</v>
      </c>
      <c r="B73" t="s">
        <v>178</v>
      </c>
      <c r="C73" t="s">
        <v>72</v>
      </c>
      <c r="E73" t="str">
        <f>"009941827338"</f>
        <v>009941827338</v>
      </c>
      <c r="F73" s="3">
        <v>44449</v>
      </c>
      <c r="G73">
        <v>202203</v>
      </c>
      <c r="H73" t="s">
        <v>101</v>
      </c>
      <c r="I73" t="s">
        <v>91</v>
      </c>
      <c r="J73" t="s">
        <v>176</v>
      </c>
      <c r="K73" t="s">
        <v>75</v>
      </c>
      <c r="L73" t="s">
        <v>94</v>
      </c>
      <c r="M73" t="s">
        <v>95</v>
      </c>
      <c r="N73" t="s">
        <v>354</v>
      </c>
      <c r="O73" t="s">
        <v>85</v>
      </c>
      <c r="P73" t="str">
        <f>"NA                            "</f>
        <v xml:space="preserve">NA                            </v>
      </c>
      <c r="Q73">
        <v>0</v>
      </c>
      <c r="R73">
        <v>0</v>
      </c>
      <c r="S73">
        <v>0</v>
      </c>
      <c r="T73">
        <v>0</v>
      </c>
      <c r="U73">
        <v>0</v>
      </c>
      <c r="V73">
        <v>0</v>
      </c>
      <c r="W73">
        <v>0</v>
      </c>
      <c r="X73">
        <v>0</v>
      </c>
      <c r="Y73">
        <v>0</v>
      </c>
      <c r="Z73">
        <v>0</v>
      </c>
      <c r="AA73">
        <v>0</v>
      </c>
      <c r="AB73">
        <v>0</v>
      </c>
      <c r="AC73">
        <v>0</v>
      </c>
      <c r="AD73">
        <v>0</v>
      </c>
      <c r="AE73">
        <v>0</v>
      </c>
      <c r="AF73">
        <v>0</v>
      </c>
      <c r="AG73">
        <v>0</v>
      </c>
      <c r="AH73">
        <v>0</v>
      </c>
      <c r="AI73">
        <v>0</v>
      </c>
      <c r="AJ73">
        <v>0</v>
      </c>
      <c r="AK73">
        <v>23.81</v>
      </c>
      <c r="AL73">
        <v>0</v>
      </c>
      <c r="AM73">
        <v>0</v>
      </c>
      <c r="AN73">
        <v>0</v>
      </c>
      <c r="AO73">
        <v>0</v>
      </c>
      <c r="AP73">
        <v>0</v>
      </c>
      <c r="AQ73">
        <v>0</v>
      </c>
      <c r="AR73">
        <v>0</v>
      </c>
      <c r="AS73">
        <v>0</v>
      </c>
      <c r="AT73">
        <v>0</v>
      </c>
      <c r="AU73">
        <v>0</v>
      </c>
      <c r="AV73">
        <v>0</v>
      </c>
      <c r="AW73">
        <v>0</v>
      </c>
      <c r="AX73">
        <v>0</v>
      </c>
      <c r="AY73">
        <v>0</v>
      </c>
      <c r="AZ73">
        <v>0</v>
      </c>
      <c r="BA73">
        <v>0</v>
      </c>
      <c r="BB73">
        <v>0</v>
      </c>
      <c r="BG73">
        <v>0</v>
      </c>
      <c r="BH73">
        <v>1</v>
      </c>
      <c r="BI73">
        <v>3.9</v>
      </c>
      <c r="BJ73">
        <v>6.3</v>
      </c>
      <c r="BK73">
        <v>7</v>
      </c>
      <c r="BL73">
        <v>113.85</v>
      </c>
      <c r="BM73">
        <v>17.079999999999998</v>
      </c>
      <c r="BN73">
        <v>130.93</v>
      </c>
      <c r="BO73">
        <v>130.93</v>
      </c>
      <c r="BQ73" t="s">
        <v>355</v>
      </c>
      <c r="BR73" t="s">
        <v>208</v>
      </c>
      <c r="BS73" s="3">
        <v>44453</v>
      </c>
      <c r="BT73" s="4">
        <v>0.40833333333333338</v>
      </c>
      <c r="BU73" t="s">
        <v>356</v>
      </c>
      <c r="BV73" t="s">
        <v>77</v>
      </c>
      <c r="BY73">
        <v>31461.15</v>
      </c>
      <c r="CA73" t="s">
        <v>164</v>
      </c>
      <c r="CC73" t="s">
        <v>95</v>
      </c>
      <c r="CD73">
        <v>6000</v>
      </c>
      <c r="CE73" t="s">
        <v>78</v>
      </c>
      <c r="CF73" s="3">
        <v>44453</v>
      </c>
      <c r="CI73">
        <v>2</v>
      </c>
      <c r="CJ73">
        <v>2</v>
      </c>
      <c r="CK73" t="s">
        <v>116</v>
      </c>
      <c r="CL73" t="s">
        <v>79</v>
      </c>
    </row>
    <row r="74" spans="1:90" x14ac:dyDescent="0.25">
      <c r="A74" t="s">
        <v>177</v>
      </c>
      <c r="B74" t="s">
        <v>178</v>
      </c>
      <c r="C74" t="s">
        <v>72</v>
      </c>
      <c r="E74" t="str">
        <f>"009941474955"</f>
        <v>009941474955</v>
      </c>
      <c r="F74" s="3">
        <v>44452</v>
      </c>
      <c r="G74">
        <v>202203</v>
      </c>
      <c r="H74" t="s">
        <v>119</v>
      </c>
      <c r="I74" t="s">
        <v>120</v>
      </c>
      <c r="J74" t="s">
        <v>240</v>
      </c>
      <c r="K74" t="s">
        <v>75</v>
      </c>
      <c r="L74" t="s">
        <v>169</v>
      </c>
      <c r="M74" t="s">
        <v>166</v>
      </c>
      <c r="N74" t="s">
        <v>241</v>
      </c>
      <c r="O74" t="s">
        <v>85</v>
      </c>
      <c r="P74" t="str">
        <f>"471947 IBT46446               "</f>
        <v xml:space="preserve">471947 IBT46446               </v>
      </c>
      <c r="Q74">
        <v>0</v>
      </c>
      <c r="R74">
        <v>0</v>
      </c>
      <c r="S74">
        <v>0</v>
      </c>
      <c r="T74">
        <v>0</v>
      </c>
      <c r="U74">
        <v>0</v>
      </c>
      <c r="V74">
        <v>0</v>
      </c>
      <c r="W74">
        <v>0</v>
      </c>
      <c r="X74">
        <v>0</v>
      </c>
      <c r="Y74">
        <v>0</v>
      </c>
      <c r="Z74">
        <v>0</v>
      </c>
      <c r="AA74">
        <v>0</v>
      </c>
      <c r="AB74">
        <v>0</v>
      </c>
      <c r="AC74">
        <v>0</v>
      </c>
      <c r="AD74">
        <v>0</v>
      </c>
      <c r="AE74">
        <v>0</v>
      </c>
      <c r="AF74">
        <v>0</v>
      </c>
      <c r="AG74">
        <v>0</v>
      </c>
      <c r="AH74">
        <v>0</v>
      </c>
      <c r="AI74">
        <v>0</v>
      </c>
      <c r="AJ74">
        <v>0</v>
      </c>
      <c r="AK74">
        <v>28.58</v>
      </c>
      <c r="AL74">
        <v>0</v>
      </c>
      <c r="AM74">
        <v>0</v>
      </c>
      <c r="AN74">
        <v>0</v>
      </c>
      <c r="AO74">
        <v>0</v>
      </c>
      <c r="AP74">
        <v>0</v>
      </c>
      <c r="AQ74">
        <v>0</v>
      </c>
      <c r="AR74">
        <v>0</v>
      </c>
      <c r="AS74">
        <v>0</v>
      </c>
      <c r="AT74">
        <v>0</v>
      </c>
      <c r="AU74">
        <v>0</v>
      </c>
      <c r="AV74">
        <v>0</v>
      </c>
      <c r="AW74">
        <v>0</v>
      </c>
      <c r="AX74">
        <v>0</v>
      </c>
      <c r="AY74">
        <v>0</v>
      </c>
      <c r="AZ74">
        <v>0</v>
      </c>
      <c r="BA74">
        <v>0</v>
      </c>
      <c r="BB74">
        <v>0</v>
      </c>
      <c r="BG74">
        <v>0</v>
      </c>
      <c r="BH74">
        <v>1</v>
      </c>
      <c r="BI74">
        <v>5.5</v>
      </c>
      <c r="BJ74">
        <v>5</v>
      </c>
      <c r="BK74">
        <v>6</v>
      </c>
      <c r="BL74">
        <v>135.63999999999999</v>
      </c>
      <c r="BM74">
        <v>20.350000000000001</v>
      </c>
      <c r="BN74">
        <v>155.99</v>
      </c>
      <c r="BO74">
        <v>155.99</v>
      </c>
      <c r="BQ74" t="s">
        <v>242</v>
      </c>
      <c r="BR74" t="s">
        <v>357</v>
      </c>
      <c r="BS74" s="3">
        <v>44454</v>
      </c>
      <c r="BT74" s="4">
        <v>0.65972222222222221</v>
      </c>
      <c r="BU74" t="s">
        <v>244</v>
      </c>
      <c r="BV74" t="s">
        <v>77</v>
      </c>
      <c r="BY74">
        <v>25103.33</v>
      </c>
      <c r="CC74" t="s">
        <v>166</v>
      </c>
      <c r="CD74">
        <v>6529</v>
      </c>
      <c r="CE74" t="s">
        <v>78</v>
      </c>
      <c r="CF74" s="3">
        <v>44454</v>
      </c>
      <c r="CI74">
        <v>0</v>
      </c>
      <c r="CJ74">
        <v>0</v>
      </c>
      <c r="CK74" t="s">
        <v>135</v>
      </c>
      <c r="CL74" t="s">
        <v>79</v>
      </c>
    </row>
    <row r="75" spans="1:90" x14ac:dyDescent="0.25">
      <c r="A75" t="s">
        <v>177</v>
      </c>
      <c r="B75" t="s">
        <v>178</v>
      </c>
      <c r="C75" t="s">
        <v>72</v>
      </c>
      <c r="E75" t="str">
        <f>"009941020893"</f>
        <v>009941020893</v>
      </c>
      <c r="F75" s="3">
        <v>44454</v>
      </c>
      <c r="G75">
        <v>202203</v>
      </c>
      <c r="H75" t="s">
        <v>94</v>
      </c>
      <c r="I75" t="s">
        <v>95</v>
      </c>
      <c r="J75" t="s">
        <v>176</v>
      </c>
      <c r="K75" t="s">
        <v>75</v>
      </c>
      <c r="L75" t="s">
        <v>113</v>
      </c>
      <c r="M75" t="s">
        <v>114</v>
      </c>
      <c r="N75" t="s">
        <v>229</v>
      </c>
      <c r="O75" t="s">
        <v>85</v>
      </c>
      <c r="P75" t="str">
        <f>"                              "</f>
        <v xml:space="preserve">                              </v>
      </c>
      <c r="Q75">
        <v>0</v>
      </c>
      <c r="R75">
        <v>0</v>
      </c>
      <c r="S75">
        <v>0</v>
      </c>
      <c r="T75">
        <v>0</v>
      </c>
      <c r="U75">
        <v>0</v>
      </c>
      <c r="V75">
        <v>0</v>
      </c>
      <c r="W75">
        <v>0</v>
      </c>
      <c r="X75">
        <v>0</v>
      </c>
      <c r="Y75">
        <v>0</v>
      </c>
      <c r="Z75">
        <v>0</v>
      </c>
      <c r="AA75">
        <v>0</v>
      </c>
      <c r="AB75">
        <v>0</v>
      </c>
      <c r="AC75">
        <v>0</v>
      </c>
      <c r="AD75">
        <v>0</v>
      </c>
      <c r="AE75">
        <v>0</v>
      </c>
      <c r="AF75">
        <v>0</v>
      </c>
      <c r="AG75">
        <v>0</v>
      </c>
      <c r="AH75">
        <v>0</v>
      </c>
      <c r="AI75">
        <v>0</v>
      </c>
      <c r="AJ75">
        <v>0</v>
      </c>
      <c r="AK75">
        <v>45.58</v>
      </c>
      <c r="AL75">
        <v>0</v>
      </c>
      <c r="AM75">
        <v>0</v>
      </c>
      <c r="AN75">
        <v>0</v>
      </c>
      <c r="AO75">
        <v>0</v>
      </c>
      <c r="AP75">
        <v>0</v>
      </c>
      <c r="AQ75">
        <v>0</v>
      </c>
      <c r="AR75">
        <v>0</v>
      </c>
      <c r="AS75">
        <v>0</v>
      </c>
      <c r="AT75">
        <v>0</v>
      </c>
      <c r="AU75">
        <v>0</v>
      </c>
      <c r="AV75">
        <v>0</v>
      </c>
      <c r="AW75">
        <v>0</v>
      </c>
      <c r="AX75">
        <v>0</v>
      </c>
      <c r="AY75">
        <v>0</v>
      </c>
      <c r="AZ75">
        <v>0</v>
      </c>
      <c r="BA75">
        <v>0</v>
      </c>
      <c r="BB75">
        <v>0</v>
      </c>
      <c r="BG75">
        <v>0</v>
      </c>
      <c r="BH75">
        <v>2</v>
      </c>
      <c r="BI75">
        <v>10</v>
      </c>
      <c r="BJ75">
        <v>35.200000000000003</v>
      </c>
      <c r="BK75">
        <v>36</v>
      </c>
      <c r="BL75">
        <v>213.36</v>
      </c>
      <c r="BM75">
        <v>32</v>
      </c>
      <c r="BN75">
        <v>245.36</v>
      </c>
      <c r="BO75">
        <v>245.36</v>
      </c>
      <c r="BQ75" t="s">
        <v>230</v>
      </c>
      <c r="BR75" t="s">
        <v>222</v>
      </c>
      <c r="BS75" s="3">
        <v>44459</v>
      </c>
      <c r="BT75" s="4">
        <v>0.32291666666666669</v>
      </c>
      <c r="BU75" t="s">
        <v>191</v>
      </c>
      <c r="BV75" t="s">
        <v>79</v>
      </c>
      <c r="BW75" t="s">
        <v>136</v>
      </c>
      <c r="BX75" t="s">
        <v>163</v>
      </c>
      <c r="BY75">
        <v>88000</v>
      </c>
      <c r="CC75" t="s">
        <v>114</v>
      </c>
      <c r="CD75">
        <v>1682</v>
      </c>
      <c r="CE75" t="s">
        <v>78</v>
      </c>
      <c r="CF75" s="3">
        <v>44460</v>
      </c>
      <c r="CI75">
        <v>2</v>
      </c>
      <c r="CJ75">
        <v>3</v>
      </c>
      <c r="CK75" t="s">
        <v>93</v>
      </c>
      <c r="CL75" t="s">
        <v>79</v>
      </c>
    </row>
    <row r="76" spans="1:90" x14ac:dyDescent="0.25">
      <c r="A76" t="s">
        <v>177</v>
      </c>
      <c r="B76" t="s">
        <v>178</v>
      </c>
      <c r="C76" t="s">
        <v>72</v>
      </c>
      <c r="E76" t="str">
        <f>"009941705988"</f>
        <v>009941705988</v>
      </c>
      <c r="F76" s="3">
        <v>44454</v>
      </c>
      <c r="G76">
        <v>202203</v>
      </c>
      <c r="H76" t="s">
        <v>113</v>
      </c>
      <c r="I76" t="s">
        <v>114</v>
      </c>
      <c r="J76" t="s">
        <v>270</v>
      </c>
      <c r="K76" t="s">
        <v>75</v>
      </c>
      <c r="L76" t="s">
        <v>101</v>
      </c>
      <c r="M76" t="s">
        <v>91</v>
      </c>
      <c r="N76" t="s">
        <v>271</v>
      </c>
      <c r="O76" t="s">
        <v>82</v>
      </c>
      <c r="P76" t="str">
        <f>"NA                            "</f>
        <v xml:space="preserve">NA                            </v>
      </c>
      <c r="Q76">
        <v>0</v>
      </c>
      <c r="R76">
        <v>0</v>
      </c>
      <c r="S76">
        <v>0</v>
      </c>
      <c r="T76">
        <v>0</v>
      </c>
      <c r="U76">
        <v>0</v>
      </c>
      <c r="V76">
        <v>0</v>
      </c>
      <c r="W76">
        <v>0</v>
      </c>
      <c r="X76">
        <v>0</v>
      </c>
      <c r="Y76">
        <v>0</v>
      </c>
      <c r="Z76">
        <v>0</v>
      </c>
      <c r="AA76">
        <v>0</v>
      </c>
      <c r="AB76">
        <v>0</v>
      </c>
      <c r="AC76">
        <v>0</v>
      </c>
      <c r="AD76">
        <v>0</v>
      </c>
      <c r="AE76">
        <v>0</v>
      </c>
      <c r="AF76">
        <v>0</v>
      </c>
      <c r="AG76">
        <v>0</v>
      </c>
      <c r="AH76">
        <v>0</v>
      </c>
      <c r="AI76">
        <v>0</v>
      </c>
      <c r="AJ76">
        <v>0</v>
      </c>
      <c r="AK76">
        <v>14.65</v>
      </c>
      <c r="AL76">
        <v>0</v>
      </c>
      <c r="AM76">
        <v>0</v>
      </c>
      <c r="AN76">
        <v>0</v>
      </c>
      <c r="AO76">
        <v>0</v>
      </c>
      <c r="AP76">
        <v>0</v>
      </c>
      <c r="AQ76">
        <v>0</v>
      </c>
      <c r="AR76">
        <v>0</v>
      </c>
      <c r="AS76">
        <v>0</v>
      </c>
      <c r="AT76">
        <v>0</v>
      </c>
      <c r="AU76">
        <v>0</v>
      </c>
      <c r="AV76">
        <v>0</v>
      </c>
      <c r="AW76">
        <v>0</v>
      </c>
      <c r="AX76">
        <v>0</v>
      </c>
      <c r="AY76">
        <v>0</v>
      </c>
      <c r="AZ76">
        <v>0</v>
      </c>
      <c r="BA76">
        <v>0</v>
      </c>
      <c r="BB76">
        <v>0</v>
      </c>
      <c r="BG76">
        <v>0</v>
      </c>
      <c r="BH76">
        <v>1</v>
      </c>
      <c r="BI76">
        <v>1.3</v>
      </c>
      <c r="BJ76">
        <v>2.2999999999999998</v>
      </c>
      <c r="BK76">
        <v>2.5</v>
      </c>
      <c r="BL76">
        <v>66.98</v>
      </c>
      <c r="BM76">
        <v>10.050000000000001</v>
      </c>
      <c r="BN76">
        <v>77.03</v>
      </c>
      <c r="BO76">
        <v>77.03</v>
      </c>
      <c r="BQ76" t="s">
        <v>358</v>
      </c>
      <c r="BR76" t="s">
        <v>171</v>
      </c>
      <c r="BS76" s="3">
        <v>44455</v>
      </c>
      <c r="BT76" s="4">
        <v>0.4145833333333333</v>
      </c>
      <c r="BU76" t="s">
        <v>359</v>
      </c>
      <c r="BV76" t="s">
        <v>77</v>
      </c>
      <c r="BY76">
        <v>11331.82</v>
      </c>
      <c r="BZ76" t="s">
        <v>83</v>
      </c>
      <c r="CA76" t="s">
        <v>112</v>
      </c>
      <c r="CC76" t="s">
        <v>91</v>
      </c>
      <c r="CD76">
        <v>7800</v>
      </c>
      <c r="CE76" t="s">
        <v>78</v>
      </c>
      <c r="CF76" s="3">
        <v>44456</v>
      </c>
      <c r="CI76">
        <v>1</v>
      </c>
      <c r="CJ76">
        <v>1</v>
      </c>
      <c r="CK76">
        <v>21</v>
      </c>
      <c r="CL76" t="s">
        <v>79</v>
      </c>
    </row>
    <row r="77" spans="1:90" x14ac:dyDescent="0.25">
      <c r="A77" t="s">
        <v>177</v>
      </c>
      <c r="B77" t="s">
        <v>178</v>
      </c>
      <c r="C77" t="s">
        <v>72</v>
      </c>
      <c r="E77" t="str">
        <f>"009940641920"</f>
        <v>009940641920</v>
      </c>
      <c r="F77" s="3">
        <v>44454</v>
      </c>
      <c r="G77">
        <v>202203</v>
      </c>
      <c r="H77" t="s">
        <v>101</v>
      </c>
      <c r="I77" t="s">
        <v>91</v>
      </c>
      <c r="J77" t="s">
        <v>179</v>
      </c>
      <c r="K77" t="s">
        <v>75</v>
      </c>
      <c r="L77" t="s">
        <v>73</v>
      </c>
      <c r="M77" t="s">
        <v>74</v>
      </c>
      <c r="N77" t="s">
        <v>360</v>
      </c>
      <c r="O77" t="s">
        <v>82</v>
      </c>
      <c r="P77" t="str">
        <f>"GL460040 1125235085           "</f>
        <v xml:space="preserve">GL460040 1125235085           </v>
      </c>
      <c r="Q77">
        <v>0</v>
      </c>
      <c r="R77">
        <v>0</v>
      </c>
      <c r="S77">
        <v>0</v>
      </c>
      <c r="T77">
        <v>0</v>
      </c>
      <c r="U77">
        <v>0</v>
      </c>
      <c r="V77">
        <v>0</v>
      </c>
      <c r="W77">
        <v>0</v>
      </c>
      <c r="X77">
        <v>0</v>
      </c>
      <c r="Y77">
        <v>0</v>
      </c>
      <c r="Z77">
        <v>0</v>
      </c>
      <c r="AA77">
        <v>0</v>
      </c>
      <c r="AB77">
        <v>0</v>
      </c>
      <c r="AC77">
        <v>0</v>
      </c>
      <c r="AD77">
        <v>0</v>
      </c>
      <c r="AE77">
        <v>0</v>
      </c>
      <c r="AF77">
        <v>0</v>
      </c>
      <c r="AG77">
        <v>0</v>
      </c>
      <c r="AH77">
        <v>0</v>
      </c>
      <c r="AI77">
        <v>0</v>
      </c>
      <c r="AJ77">
        <v>0</v>
      </c>
      <c r="AK77">
        <v>17.579999999999998</v>
      </c>
      <c r="AL77">
        <v>0</v>
      </c>
      <c r="AM77">
        <v>0</v>
      </c>
      <c r="AN77">
        <v>0</v>
      </c>
      <c r="AO77">
        <v>0</v>
      </c>
      <c r="AP77">
        <v>0</v>
      </c>
      <c r="AQ77">
        <v>0</v>
      </c>
      <c r="AR77">
        <v>0</v>
      </c>
      <c r="AS77">
        <v>0</v>
      </c>
      <c r="AT77">
        <v>0</v>
      </c>
      <c r="AU77">
        <v>0</v>
      </c>
      <c r="AV77">
        <v>0</v>
      </c>
      <c r="AW77">
        <v>0</v>
      </c>
      <c r="AX77">
        <v>0</v>
      </c>
      <c r="AY77">
        <v>0</v>
      </c>
      <c r="AZ77">
        <v>0</v>
      </c>
      <c r="BA77">
        <v>0</v>
      </c>
      <c r="BB77">
        <v>0</v>
      </c>
      <c r="BG77">
        <v>0</v>
      </c>
      <c r="BH77">
        <v>1</v>
      </c>
      <c r="BI77">
        <v>0.1</v>
      </c>
      <c r="BJ77">
        <v>2.7</v>
      </c>
      <c r="BK77">
        <v>3</v>
      </c>
      <c r="BL77">
        <v>80.37</v>
      </c>
      <c r="BM77">
        <v>12.06</v>
      </c>
      <c r="BN77">
        <v>92.43</v>
      </c>
      <c r="BO77">
        <v>92.43</v>
      </c>
      <c r="BQ77" t="s">
        <v>361</v>
      </c>
      <c r="BR77" t="s">
        <v>362</v>
      </c>
      <c r="BS77" s="3">
        <v>44455</v>
      </c>
      <c r="BT77" s="4">
        <v>0.3347222222222222</v>
      </c>
      <c r="BU77" t="s">
        <v>133</v>
      </c>
      <c r="BV77" t="s">
        <v>77</v>
      </c>
      <c r="BY77">
        <v>13509.86</v>
      </c>
      <c r="BZ77" t="s">
        <v>83</v>
      </c>
      <c r="CA77" t="s">
        <v>118</v>
      </c>
      <c r="CC77" t="s">
        <v>74</v>
      </c>
      <c r="CD77">
        <v>2021</v>
      </c>
      <c r="CE77" t="s">
        <v>78</v>
      </c>
      <c r="CF77" s="3">
        <v>44456</v>
      </c>
      <c r="CI77">
        <v>1</v>
      </c>
      <c r="CJ77">
        <v>1</v>
      </c>
      <c r="CK77">
        <v>21</v>
      </c>
      <c r="CL77" t="s">
        <v>79</v>
      </c>
    </row>
    <row r="78" spans="1:90" x14ac:dyDescent="0.25">
      <c r="A78" t="s">
        <v>177</v>
      </c>
      <c r="B78" t="s">
        <v>178</v>
      </c>
      <c r="C78" t="s">
        <v>72</v>
      </c>
      <c r="E78" t="str">
        <f>"009941312001"</f>
        <v>009941312001</v>
      </c>
      <c r="F78" s="3">
        <v>44454</v>
      </c>
      <c r="G78">
        <v>202203</v>
      </c>
      <c r="H78" t="s">
        <v>113</v>
      </c>
      <c r="I78" t="s">
        <v>114</v>
      </c>
      <c r="J78" t="s">
        <v>270</v>
      </c>
      <c r="K78" t="s">
        <v>75</v>
      </c>
      <c r="L78" t="s">
        <v>90</v>
      </c>
      <c r="M78" t="s">
        <v>91</v>
      </c>
      <c r="N78" t="s">
        <v>363</v>
      </c>
      <c r="O78" t="s">
        <v>85</v>
      </c>
      <c r="P78" t="str">
        <f>"NA                            "</f>
        <v xml:space="preserve">NA                            </v>
      </c>
      <c r="Q78">
        <v>0</v>
      </c>
      <c r="R78">
        <v>0</v>
      </c>
      <c r="S78">
        <v>0</v>
      </c>
      <c r="T78">
        <v>0</v>
      </c>
      <c r="U78">
        <v>0</v>
      </c>
      <c r="V78">
        <v>0</v>
      </c>
      <c r="W78">
        <v>0</v>
      </c>
      <c r="X78">
        <v>0</v>
      </c>
      <c r="Y78">
        <v>0</v>
      </c>
      <c r="Z78">
        <v>0</v>
      </c>
      <c r="AA78">
        <v>0</v>
      </c>
      <c r="AB78">
        <v>0</v>
      </c>
      <c r="AC78">
        <v>0</v>
      </c>
      <c r="AD78">
        <v>0</v>
      </c>
      <c r="AE78">
        <v>0</v>
      </c>
      <c r="AF78">
        <v>0</v>
      </c>
      <c r="AG78">
        <v>0</v>
      </c>
      <c r="AH78">
        <v>0</v>
      </c>
      <c r="AI78">
        <v>0</v>
      </c>
      <c r="AJ78">
        <v>0</v>
      </c>
      <c r="AK78">
        <v>102.1</v>
      </c>
      <c r="AL78">
        <v>0</v>
      </c>
      <c r="AM78">
        <v>0</v>
      </c>
      <c r="AN78">
        <v>0</v>
      </c>
      <c r="AO78">
        <v>0</v>
      </c>
      <c r="AP78">
        <v>0</v>
      </c>
      <c r="AQ78">
        <v>0</v>
      </c>
      <c r="AR78">
        <v>0</v>
      </c>
      <c r="AS78">
        <v>0</v>
      </c>
      <c r="AT78">
        <v>0</v>
      </c>
      <c r="AU78">
        <v>0</v>
      </c>
      <c r="AV78">
        <v>0</v>
      </c>
      <c r="AW78">
        <v>0</v>
      </c>
      <c r="AX78">
        <v>0</v>
      </c>
      <c r="AY78">
        <v>0</v>
      </c>
      <c r="AZ78">
        <v>0</v>
      </c>
      <c r="BA78">
        <v>0</v>
      </c>
      <c r="BB78">
        <v>0</v>
      </c>
      <c r="BG78">
        <v>0</v>
      </c>
      <c r="BH78">
        <v>5</v>
      </c>
      <c r="BI78">
        <v>26.8</v>
      </c>
      <c r="BJ78">
        <v>90.4</v>
      </c>
      <c r="BK78">
        <v>91</v>
      </c>
      <c r="BL78">
        <v>471.73</v>
      </c>
      <c r="BM78">
        <v>70.760000000000005</v>
      </c>
      <c r="BN78">
        <v>542.49</v>
      </c>
      <c r="BO78">
        <v>542.49</v>
      </c>
      <c r="BQ78" t="s">
        <v>337</v>
      </c>
      <c r="BR78" t="s">
        <v>364</v>
      </c>
      <c r="BS78" s="3">
        <v>44456</v>
      </c>
      <c r="BT78" s="4">
        <v>0.55694444444444446</v>
      </c>
      <c r="BU78" t="s">
        <v>359</v>
      </c>
      <c r="BV78" t="s">
        <v>77</v>
      </c>
      <c r="BY78">
        <v>451794.73</v>
      </c>
      <c r="CA78" t="s">
        <v>121</v>
      </c>
      <c r="CC78" t="s">
        <v>91</v>
      </c>
      <c r="CD78">
        <v>7800</v>
      </c>
      <c r="CE78" t="s">
        <v>78</v>
      </c>
      <c r="CF78" s="3">
        <v>44459</v>
      </c>
      <c r="CI78">
        <v>2</v>
      </c>
      <c r="CJ78">
        <v>2</v>
      </c>
      <c r="CK78" t="s">
        <v>93</v>
      </c>
      <c r="CL78" t="s">
        <v>79</v>
      </c>
    </row>
    <row r="79" spans="1:90" x14ac:dyDescent="0.25">
      <c r="A79" t="s">
        <v>177</v>
      </c>
      <c r="B79" t="s">
        <v>178</v>
      </c>
      <c r="C79" t="s">
        <v>72</v>
      </c>
      <c r="E79" t="str">
        <f>"009940641918"</f>
        <v>009940641918</v>
      </c>
      <c r="F79" s="3">
        <v>44454</v>
      </c>
      <c r="G79">
        <v>202203</v>
      </c>
      <c r="H79" t="s">
        <v>101</v>
      </c>
      <c r="I79" t="s">
        <v>91</v>
      </c>
      <c r="J79" t="s">
        <v>179</v>
      </c>
      <c r="K79" t="s">
        <v>75</v>
      </c>
      <c r="L79" t="s">
        <v>94</v>
      </c>
      <c r="M79" t="s">
        <v>95</v>
      </c>
      <c r="N79" t="s">
        <v>365</v>
      </c>
      <c r="O79" t="s">
        <v>85</v>
      </c>
      <c r="P79" t="str">
        <f>"11942270FM                    "</f>
        <v xml:space="preserve">11942270FM                    </v>
      </c>
      <c r="Q79">
        <v>0</v>
      </c>
      <c r="R79">
        <v>0</v>
      </c>
      <c r="S79">
        <v>0</v>
      </c>
      <c r="T79">
        <v>0</v>
      </c>
      <c r="U79">
        <v>0</v>
      </c>
      <c r="V79">
        <v>0</v>
      </c>
      <c r="W79">
        <v>0</v>
      </c>
      <c r="X79">
        <v>0</v>
      </c>
      <c r="Y79">
        <v>0</v>
      </c>
      <c r="Z79">
        <v>0</v>
      </c>
      <c r="AA79">
        <v>0</v>
      </c>
      <c r="AB79">
        <v>0</v>
      </c>
      <c r="AC79">
        <v>0</v>
      </c>
      <c r="AD79">
        <v>0</v>
      </c>
      <c r="AE79">
        <v>0</v>
      </c>
      <c r="AF79">
        <v>0</v>
      </c>
      <c r="AG79">
        <v>0</v>
      </c>
      <c r="AH79">
        <v>0</v>
      </c>
      <c r="AI79">
        <v>0</v>
      </c>
      <c r="AJ79">
        <v>0</v>
      </c>
      <c r="AK79">
        <v>23.81</v>
      </c>
      <c r="AL79">
        <v>0</v>
      </c>
      <c r="AM79">
        <v>0</v>
      </c>
      <c r="AN79">
        <v>0</v>
      </c>
      <c r="AO79">
        <v>0</v>
      </c>
      <c r="AP79">
        <v>0</v>
      </c>
      <c r="AQ79">
        <v>0</v>
      </c>
      <c r="AR79">
        <v>0</v>
      </c>
      <c r="AS79">
        <v>0</v>
      </c>
      <c r="AT79">
        <v>0</v>
      </c>
      <c r="AU79">
        <v>0</v>
      </c>
      <c r="AV79">
        <v>0</v>
      </c>
      <c r="AW79">
        <v>0</v>
      </c>
      <c r="AX79">
        <v>0</v>
      </c>
      <c r="AY79">
        <v>0</v>
      </c>
      <c r="AZ79">
        <v>0</v>
      </c>
      <c r="BA79">
        <v>0</v>
      </c>
      <c r="BB79">
        <v>0</v>
      </c>
      <c r="BG79">
        <v>0</v>
      </c>
      <c r="BH79">
        <v>1</v>
      </c>
      <c r="BI79">
        <v>0.6</v>
      </c>
      <c r="BJ79">
        <v>3.4</v>
      </c>
      <c r="BK79">
        <v>4</v>
      </c>
      <c r="BL79">
        <v>113.85</v>
      </c>
      <c r="BM79">
        <v>17.079999999999998</v>
      </c>
      <c r="BN79">
        <v>130.93</v>
      </c>
      <c r="BO79">
        <v>130.93</v>
      </c>
      <c r="BQ79" t="s">
        <v>366</v>
      </c>
      <c r="BR79" t="s">
        <v>139</v>
      </c>
      <c r="BS79" s="3">
        <v>44456</v>
      </c>
      <c r="BT79" s="4">
        <v>0.41250000000000003</v>
      </c>
      <c r="BU79" t="s">
        <v>165</v>
      </c>
      <c r="BV79" t="s">
        <v>77</v>
      </c>
      <c r="BY79">
        <v>17054.73</v>
      </c>
      <c r="CA79" t="s">
        <v>138</v>
      </c>
      <c r="CC79" t="s">
        <v>95</v>
      </c>
      <c r="CD79">
        <v>6045</v>
      </c>
      <c r="CE79" t="s">
        <v>78</v>
      </c>
      <c r="CF79" s="3">
        <v>44456</v>
      </c>
      <c r="CI79">
        <v>2</v>
      </c>
      <c r="CJ79">
        <v>2</v>
      </c>
      <c r="CK79" t="s">
        <v>116</v>
      </c>
      <c r="CL79" t="s">
        <v>79</v>
      </c>
    </row>
    <row r="80" spans="1:90" x14ac:dyDescent="0.25">
      <c r="A80" t="s">
        <v>177</v>
      </c>
      <c r="B80" t="s">
        <v>178</v>
      </c>
      <c r="C80" t="s">
        <v>72</v>
      </c>
      <c r="E80" t="str">
        <f>"009940641919"</f>
        <v>009940641919</v>
      </c>
      <c r="F80" s="3">
        <v>44454</v>
      </c>
      <c r="G80">
        <v>202203</v>
      </c>
      <c r="H80" t="s">
        <v>101</v>
      </c>
      <c r="I80" t="s">
        <v>91</v>
      </c>
      <c r="J80" t="s">
        <v>179</v>
      </c>
      <c r="K80" t="s">
        <v>75</v>
      </c>
      <c r="L80" t="s">
        <v>94</v>
      </c>
      <c r="M80" t="s">
        <v>95</v>
      </c>
      <c r="N80" t="s">
        <v>179</v>
      </c>
      <c r="O80" t="s">
        <v>85</v>
      </c>
      <c r="P80" t="str">
        <f>"11942270FM                    "</f>
        <v xml:space="preserve">11942270FM                    </v>
      </c>
      <c r="Q80">
        <v>0</v>
      </c>
      <c r="R80">
        <v>0</v>
      </c>
      <c r="S80">
        <v>0</v>
      </c>
      <c r="T80">
        <v>0</v>
      </c>
      <c r="U80">
        <v>0</v>
      </c>
      <c r="V80">
        <v>0</v>
      </c>
      <c r="W80">
        <v>0</v>
      </c>
      <c r="X80">
        <v>0</v>
      </c>
      <c r="Y80">
        <v>0</v>
      </c>
      <c r="Z80">
        <v>0</v>
      </c>
      <c r="AA80">
        <v>0</v>
      </c>
      <c r="AB80">
        <v>0</v>
      </c>
      <c r="AC80">
        <v>0</v>
      </c>
      <c r="AD80">
        <v>0</v>
      </c>
      <c r="AE80">
        <v>0</v>
      </c>
      <c r="AF80">
        <v>0</v>
      </c>
      <c r="AG80">
        <v>0</v>
      </c>
      <c r="AH80">
        <v>0</v>
      </c>
      <c r="AI80">
        <v>0</v>
      </c>
      <c r="AJ80">
        <v>0</v>
      </c>
      <c r="AK80">
        <v>23.81</v>
      </c>
      <c r="AL80">
        <v>0</v>
      </c>
      <c r="AM80">
        <v>0</v>
      </c>
      <c r="AN80">
        <v>0</v>
      </c>
      <c r="AO80">
        <v>0</v>
      </c>
      <c r="AP80">
        <v>0</v>
      </c>
      <c r="AQ80">
        <v>0</v>
      </c>
      <c r="AR80">
        <v>0</v>
      </c>
      <c r="AS80">
        <v>0</v>
      </c>
      <c r="AT80">
        <v>0</v>
      </c>
      <c r="AU80">
        <v>0</v>
      </c>
      <c r="AV80">
        <v>0</v>
      </c>
      <c r="AW80">
        <v>0</v>
      </c>
      <c r="AX80">
        <v>0</v>
      </c>
      <c r="AY80">
        <v>0</v>
      </c>
      <c r="AZ80">
        <v>0</v>
      </c>
      <c r="BA80">
        <v>0</v>
      </c>
      <c r="BB80">
        <v>0</v>
      </c>
      <c r="BG80">
        <v>0</v>
      </c>
      <c r="BH80">
        <v>1</v>
      </c>
      <c r="BI80">
        <v>0.3</v>
      </c>
      <c r="BJ80">
        <v>2.6</v>
      </c>
      <c r="BK80">
        <v>3</v>
      </c>
      <c r="BL80">
        <v>113.85</v>
      </c>
      <c r="BM80">
        <v>17.079999999999998</v>
      </c>
      <c r="BN80">
        <v>130.93</v>
      </c>
      <c r="BO80">
        <v>130.93</v>
      </c>
      <c r="BQ80" t="s">
        <v>367</v>
      </c>
      <c r="BR80" t="s">
        <v>139</v>
      </c>
      <c r="BS80" s="3">
        <v>44456</v>
      </c>
      <c r="BT80" s="4">
        <v>0.41319444444444442</v>
      </c>
      <c r="BU80" t="s">
        <v>332</v>
      </c>
      <c r="BV80" t="s">
        <v>77</v>
      </c>
      <c r="BY80">
        <v>12912.9</v>
      </c>
      <c r="CA80" t="s">
        <v>138</v>
      </c>
      <c r="CC80" t="s">
        <v>95</v>
      </c>
      <c r="CD80">
        <v>6045</v>
      </c>
      <c r="CE80" t="s">
        <v>78</v>
      </c>
      <c r="CF80" s="3">
        <v>44456</v>
      </c>
      <c r="CI80">
        <v>2</v>
      </c>
      <c r="CJ80">
        <v>2</v>
      </c>
      <c r="CK80" t="s">
        <v>116</v>
      </c>
      <c r="CL80" t="s">
        <v>79</v>
      </c>
    </row>
    <row r="81" spans="1:90" x14ac:dyDescent="0.25">
      <c r="A81" t="s">
        <v>177</v>
      </c>
      <c r="B81" t="s">
        <v>178</v>
      </c>
      <c r="C81" t="s">
        <v>72</v>
      </c>
      <c r="E81" t="str">
        <f>"080010236434"</f>
        <v>080010236434</v>
      </c>
      <c r="F81" s="3">
        <v>44455</v>
      </c>
      <c r="G81">
        <v>202203</v>
      </c>
      <c r="H81" t="s">
        <v>148</v>
      </c>
      <c r="I81" t="s">
        <v>148</v>
      </c>
      <c r="J81" t="s">
        <v>368</v>
      </c>
      <c r="K81" t="s">
        <v>75</v>
      </c>
      <c r="L81" t="s">
        <v>122</v>
      </c>
      <c r="M81" t="s">
        <v>123</v>
      </c>
      <c r="N81" t="s">
        <v>369</v>
      </c>
      <c r="O81" t="s">
        <v>85</v>
      </c>
      <c r="P81" t="str">
        <f>"Bryony Clark Buyers Number 858"</f>
        <v>Bryony Clark Buyers Number 858</v>
      </c>
      <c r="Q81">
        <v>0</v>
      </c>
      <c r="R81">
        <v>0</v>
      </c>
      <c r="S81">
        <v>0</v>
      </c>
      <c r="T81">
        <v>0</v>
      </c>
      <c r="U81">
        <v>0</v>
      </c>
      <c r="V81">
        <v>0</v>
      </c>
      <c r="W81">
        <v>0</v>
      </c>
      <c r="X81">
        <v>0</v>
      </c>
      <c r="Y81">
        <v>0</v>
      </c>
      <c r="Z81">
        <v>0</v>
      </c>
      <c r="AA81">
        <v>0</v>
      </c>
      <c r="AB81">
        <v>0</v>
      </c>
      <c r="AC81">
        <v>0</v>
      </c>
      <c r="AD81">
        <v>0</v>
      </c>
      <c r="AE81">
        <v>0</v>
      </c>
      <c r="AF81">
        <v>0</v>
      </c>
      <c r="AG81">
        <v>0</v>
      </c>
      <c r="AH81">
        <v>0</v>
      </c>
      <c r="AI81">
        <v>0</v>
      </c>
      <c r="AJ81">
        <v>0</v>
      </c>
      <c r="AK81">
        <v>34.270000000000003</v>
      </c>
      <c r="AL81">
        <v>0</v>
      </c>
      <c r="AM81">
        <v>0</v>
      </c>
      <c r="AN81">
        <v>0</v>
      </c>
      <c r="AO81">
        <v>0</v>
      </c>
      <c r="AP81">
        <v>0</v>
      </c>
      <c r="AQ81">
        <v>0</v>
      </c>
      <c r="AR81">
        <v>0</v>
      </c>
      <c r="AS81">
        <v>0</v>
      </c>
      <c r="AT81">
        <v>0</v>
      </c>
      <c r="AU81">
        <v>0</v>
      </c>
      <c r="AV81">
        <v>0</v>
      </c>
      <c r="AW81">
        <v>0</v>
      </c>
      <c r="AX81">
        <v>0</v>
      </c>
      <c r="AY81">
        <v>0</v>
      </c>
      <c r="AZ81">
        <v>0</v>
      </c>
      <c r="BA81">
        <v>0</v>
      </c>
      <c r="BB81">
        <v>0</v>
      </c>
      <c r="BG81">
        <v>0</v>
      </c>
      <c r="BH81">
        <v>1</v>
      </c>
      <c r="BI81">
        <v>24.9</v>
      </c>
      <c r="BJ81">
        <v>18.8</v>
      </c>
      <c r="BK81">
        <v>25</v>
      </c>
      <c r="BL81">
        <v>161.68</v>
      </c>
      <c r="BM81">
        <v>24.25</v>
      </c>
      <c r="BN81">
        <v>185.93</v>
      </c>
      <c r="BO81">
        <v>185.93</v>
      </c>
      <c r="BP81" t="s">
        <v>102</v>
      </c>
      <c r="BQ81" t="s">
        <v>370</v>
      </c>
      <c r="BR81" t="s">
        <v>371</v>
      </c>
      <c r="BS81" s="3">
        <v>44460</v>
      </c>
      <c r="BT81" s="4">
        <v>0.43055555555555558</v>
      </c>
      <c r="BU81" t="s">
        <v>175</v>
      </c>
      <c r="BV81" t="s">
        <v>77</v>
      </c>
      <c r="BY81">
        <v>94095</v>
      </c>
      <c r="CC81" t="s">
        <v>123</v>
      </c>
      <c r="CD81">
        <v>3201</v>
      </c>
      <c r="CE81" t="s">
        <v>168</v>
      </c>
      <c r="CF81" s="3">
        <v>44462</v>
      </c>
      <c r="CI81">
        <v>3</v>
      </c>
      <c r="CJ81">
        <v>3</v>
      </c>
      <c r="CK81" t="s">
        <v>93</v>
      </c>
      <c r="CL81" t="s">
        <v>79</v>
      </c>
    </row>
    <row r="82" spans="1:90" x14ac:dyDescent="0.25">
      <c r="A82" t="s">
        <v>177</v>
      </c>
      <c r="B82" t="s">
        <v>178</v>
      </c>
      <c r="C82" t="s">
        <v>72</v>
      </c>
      <c r="E82" t="str">
        <f>"009941578690"</f>
        <v>009941578690</v>
      </c>
      <c r="F82" s="3">
        <v>44455</v>
      </c>
      <c r="G82">
        <v>202203</v>
      </c>
      <c r="H82" t="s">
        <v>94</v>
      </c>
      <c r="I82" t="s">
        <v>95</v>
      </c>
      <c r="J82" t="s">
        <v>179</v>
      </c>
      <c r="K82" t="s">
        <v>75</v>
      </c>
      <c r="L82" t="s">
        <v>73</v>
      </c>
      <c r="M82" t="s">
        <v>74</v>
      </c>
      <c r="N82" t="s">
        <v>179</v>
      </c>
      <c r="O82" t="s">
        <v>85</v>
      </c>
      <c r="P82" t="str">
        <f>"11912270 FM                   "</f>
        <v xml:space="preserve">11912270 FM                   </v>
      </c>
      <c r="Q82">
        <v>0</v>
      </c>
      <c r="R82">
        <v>0</v>
      </c>
      <c r="S82">
        <v>0</v>
      </c>
      <c r="T82">
        <v>0</v>
      </c>
      <c r="U82">
        <v>0</v>
      </c>
      <c r="V82">
        <v>0</v>
      </c>
      <c r="W82">
        <v>0</v>
      </c>
      <c r="X82">
        <v>0</v>
      </c>
      <c r="Y82">
        <v>0</v>
      </c>
      <c r="Z82">
        <v>0</v>
      </c>
      <c r="AA82">
        <v>0</v>
      </c>
      <c r="AB82">
        <v>0</v>
      </c>
      <c r="AC82">
        <v>0</v>
      </c>
      <c r="AD82">
        <v>0</v>
      </c>
      <c r="AE82">
        <v>0</v>
      </c>
      <c r="AF82">
        <v>0</v>
      </c>
      <c r="AG82">
        <v>0</v>
      </c>
      <c r="AH82">
        <v>0</v>
      </c>
      <c r="AI82">
        <v>0</v>
      </c>
      <c r="AJ82">
        <v>0</v>
      </c>
      <c r="AK82">
        <v>24</v>
      </c>
      <c r="AL82">
        <v>0</v>
      </c>
      <c r="AM82">
        <v>0</v>
      </c>
      <c r="AN82">
        <v>0</v>
      </c>
      <c r="AO82">
        <v>0</v>
      </c>
      <c r="AP82">
        <v>0</v>
      </c>
      <c r="AQ82">
        <v>0</v>
      </c>
      <c r="AR82">
        <v>0</v>
      </c>
      <c r="AS82">
        <v>0</v>
      </c>
      <c r="AT82">
        <v>0</v>
      </c>
      <c r="AU82">
        <v>0</v>
      </c>
      <c r="AV82">
        <v>0</v>
      </c>
      <c r="AW82">
        <v>0</v>
      </c>
      <c r="AX82">
        <v>0</v>
      </c>
      <c r="AY82">
        <v>0</v>
      </c>
      <c r="AZ82">
        <v>0</v>
      </c>
      <c r="BA82">
        <v>0</v>
      </c>
      <c r="BB82">
        <v>0</v>
      </c>
      <c r="BG82">
        <v>0</v>
      </c>
      <c r="BH82">
        <v>1</v>
      </c>
      <c r="BI82">
        <v>4</v>
      </c>
      <c r="BJ82">
        <v>2.6</v>
      </c>
      <c r="BK82">
        <v>4</v>
      </c>
      <c r="BL82">
        <v>114.71</v>
      </c>
      <c r="BM82">
        <v>17.21</v>
      </c>
      <c r="BN82">
        <v>131.91999999999999</v>
      </c>
      <c r="BO82">
        <v>131.91999999999999</v>
      </c>
      <c r="BQ82" t="s">
        <v>372</v>
      </c>
      <c r="BR82" t="s">
        <v>234</v>
      </c>
      <c r="BS82" s="3">
        <v>44459</v>
      </c>
      <c r="BT82" s="4">
        <v>0.37291666666666662</v>
      </c>
      <c r="BU82" t="s">
        <v>133</v>
      </c>
      <c r="BV82" t="s">
        <v>77</v>
      </c>
      <c r="BY82">
        <v>12950</v>
      </c>
      <c r="CA82" t="s">
        <v>118</v>
      </c>
      <c r="CC82" t="s">
        <v>74</v>
      </c>
      <c r="CD82">
        <v>2021</v>
      </c>
      <c r="CE82" t="s">
        <v>78</v>
      </c>
      <c r="CF82" s="3">
        <v>44460</v>
      </c>
      <c r="CI82">
        <v>2</v>
      </c>
      <c r="CJ82">
        <v>2</v>
      </c>
      <c r="CK82" t="s">
        <v>93</v>
      </c>
      <c r="CL82" t="s">
        <v>79</v>
      </c>
    </row>
    <row r="83" spans="1:90" x14ac:dyDescent="0.25">
      <c r="A83" t="s">
        <v>177</v>
      </c>
      <c r="B83" t="s">
        <v>178</v>
      </c>
      <c r="C83" t="s">
        <v>72</v>
      </c>
      <c r="E83" t="str">
        <f>"009940641917"</f>
        <v>009940641917</v>
      </c>
      <c r="F83" s="3">
        <v>44455</v>
      </c>
      <c r="G83">
        <v>202203</v>
      </c>
      <c r="H83" t="s">
        <v>101</v>
      </c>
      <c r="I83" t="s">
        <v>91</v>
      </c>
      <c r="J83" t="s">
        <v>179</v>
      </c>
      <c r="K83" t="s">
        <v>75</v>
      </c>
      <c r="L83" t="s">
        <v>108</v>
      </c>
      <c r="M83" t="s">
        <v>109</v>
      </c>
      <c r="N83" t="s">
        <v>316</v>
      </c>
      <c r="O83" t="s">
        <v>76</v>
      </c>
      <c r="P83" t="str">
        <f>"NA                            "</f>
        <v xml:space="preserve">NA                            </v>
      </c>
      <c r="Q83">
        <v>0</v>
      </c>
      <c r="R83">
        <v>0</v>
      </c>
      <c r="S83">
        <v>0</v>
      </c>
      <c r="T83">
        <v>0</v>
      </c>
      <c r="U83">
        <v>0</v>
      </c>
      <c r="V83">
        <v>0</v>
      </c>
      <c r="W83">
        <v>0</v>
      </c>
      <c r="X83">
        <v>0</v>
      </c>
      <c r="Y83">
        <v>0</v>
      </c>
      <c r="Z83">
        <v>0</v>
      </c>
      <c r="AA83">
        <v>0</v>
      </c>
      <c r="AB83">
        <v>0</v>
      </c>
      <c r="AC83">
        <v>0</v>
      </c>
      <c r="AD83">
        <v>0</v>
      </c>
      <c r="AE83">
        <v>0</v>
      </c>
      <c r="AF83">
        <v>0</v>
      </c>
      <c r="AG83">
        <v>0</v>
      </c>
      <c r="AH83">
        <v>0</v>
      </c>
      <c r="AI83">
        <v>0</v>
      </c>
      <c r="AJ83">
        <v>0</v>
      </c>
      <c r="AK83">
        <v>21.98</v>
      </c>
      <c r="AL83">
        <v>0</v>
      </c>
      <c r="AM83">
        <v>0</v>
      </c>
      <c r="AN83">
        <v>0</v>
      </c>
      <c r="AO83">
        <v>0</v>
      </c>
      <c r="AP83">
        <v>0</v>
      </c>
      <c r="AQ83">
        <v>0</v>
      </c>
      <c r="AR83">
        <v>0</v>
      </c>
      <c r="AS83">
        <v>0</v>
      </c>
      <c r="AT83">
        <v>0</v>
      </c>
      <c r="AU83">
        <v>0</v>
      </c>
      <c r="AV83">
        <v>0</v>
      </c>
      <c r="AW83">
        <v>0</v>
      </c>
      <c r="AX83">
        <v>0</v>
      </c>
      <c r="AY83">
        <v>0</v>
      </c>
      <c r="AZ83">
        <v>0</v>
      </c>
      <c r="BA83">
        <v>0</v>
      </c>
      <c r="BB83">
        <v>0</v>
      </c>
      <c r="BG83">
        <v>0</v>
      </c>
      <c r="BH83">
        <v>1</v>
      </c>
      <c r="BI83">
        <v>0.1</v>
      </c>
      <c r="BJ83">
        <v>0.9</v>
      </c>
      <c r="BK83">
        <v>1</v>
      </c>
      <c r="BL83">
        <v>100.48</v>
      </c>
      <c r="BM83">
        <v>15.07</v>
      </c>
      <c r="BN83">
        <v>115.55</v>
      </c>
      <c r="BO83">
        <v>115.55</v>
      </c>
      <c r="BQ83" t="s">
        <v>373</v>
      </c>
      <c r="BR83" t="s">
        <v>139</v>
      </c>
      <c r="BS83" s="3">
        <v>44456</v>
      </c>
      <c r="BT83" s="4">
        <v>0.39652777777777781</v>
      </c>
      <c r="BU83" t="s">
        <v>183</v>
      </c>
      <c r="BV83" t="s">
        <v>77</v>
      </c>
      <c r="BY83">
        <v>4726.0200000000004</v>
      </c>
      <c r="BZ83" t="s">
        <v>84</v>
      </c>
      <c r="CA83" t="s">
        <v>125</v>
      </c>
      <c r="CC83" t="s">
        <v>109</v>
      </c>
      <c r="CD83">
        <v>157</v>
      </c>
      <c r="CE83" t="s">
        <v>78</v>
      </c>
      <c r="CF83" s="3">
        <v>44456</v>
      </c>
      <c r="CI83">
        <v>1</v>
      </c>
      <c r="CJ83">
        <v>1</v>
      </c>
      <c r="CK83">
        <v>31</v>
      </c>
      <c r="CL83" t="s">
        <v>79</v>
      </c>
    </row>
    <row r="84" spans="1:90" x14ac:dyDescent="0.25">
      <c r="A84" t="s">
        <v>177</v>
      </c>
      <c r="B84" t="s">
        <v>178</v>
      </c>
      <c r="C84" t="s">
        <v>72</v>
      </c>
      <c r="E84" t="str">
        <f>"009941705987"</f>
        <v>009941705987</v>
      </c>
      <c r="F84" s="3">
        <v>44456</v>
      </c>
      <c r="G84">
        <v>202203</v>
      </c>
      <c r="H84" t="s">
        <v>113</v>
      </c>
      <c r="I84" t="s">
        <v>114</v>
      </c>
      <c r="J84" t="s">
        <v>270</v>
      </c>
      <c r="K84" t="s">
        <v>75</v>
      </c>
      <c r="L84" t="s">
        <v>103</v>
      </c>
      <c r="M84" t="s">
        <v>104</v>
      </c>
      <c r="N84" t="s">
        <v>271</v>
      </c>
      <c r="O84" t="s">
        <v>85</v>
      </c>
      <c r="P84" t="str">
        <f>"NA                            "</f>
        <v xml:space="preserve">NA                            </v>
      </c>
      <c r="Q84">
        <v>0</v>
      </c>
      <c r="R84">
        <v>0</v>
      </c>
      <c r="S84">
        <v>0</v>
      </c>
      <c r="T84">
        <v>0</v>
      </c>
      <c r="U84">
        <v>0</v>
      </c>
      <c r="V84">
        <v>0</v>
      </c>
      <c r="W84">
        <v>0</v>
      </c>
      <c r="X84">
        <v>0</v>
      </c>
      <c r="Y84">
        <v>0</v>
      </c>
      <c r="Z84">
        <v>0</v>
      </c>
      <c r="AA84">
        <v>0</v>
      </c>
      <c r="AB84">
        <v>0</v>
      </c>
      <c r="AC84">
        <v>0</v>
      </c>
      <c r="AD84">
        <v>0</v>
      </c>
      <c r="AE84">
        <v>0</v>
      </c>
      <c r="AF84">
        <v>0</v>
      </c>
      <c r="AG84">
        <v>0</v>
      </c>
      <c r="AH84">
        <v>0</v>
      </c>
      <c r="AI84">
        <v>0</v>
      </c>
      <c r="AJ84">
        <v>0</v>
      </c>
      <c r="AK84">
        <v>16.489999999999998</v>
      </c>
      <c r="AL84">
        <v>0</v>
      </c>
      <c r="AM84">
        <v>0</v>
      </c>
      <c r="AN84">
        <v>0</v>
      </c>
      <c r="AO84">
        <v>0</v>
      </c>
      <c r="AP84">
        <v>0</v>
      </c>
      <c r="AQ84">
        <v>0</v>
      </c>
      <c r="AR84">
        <v>0</v>
      </c>
      <c r="AS84">
        <v>0</v>
      </c>
      <c r="AT84">
        <v>0</v>
      </c>
      <c r="AU84">
        <v>0</v>
      </c>
      <c r="AV84">
        <v>0</v>
      </c>
      <c r="AW84">
        <v>0</v>
      </c>
      <c r="AX84">
        <v>0</v>
      </c>
      <c r="AY84">
        <v>0</v>
      </c>
      <c r="AZ84">
        <v>0</v>
      </c>
      <c r="BA84">
        <v>0</v>
      </c>
      <c r="BB84">
        <v>0</v>
      </c>
      <c r="BG84">
        <v>0</v>
      </c>
      <c r="BH84">
        <v>1</v>
      </c>
      <c r="BI84">
        <v>7.8</v>
      </c>
      <c r="BJ84">
        <v>14.5</v>
      </c>
      <c r="BK84">
        <v>15</v>
      </c>
      <c r="BL84">
        <v>80.37</v>
      </c>
      <c r="BM84">
        <v>12.06</v>
      </c>
      <c r="BN84">
        <v>92.43</v>
      </c>
      <c r="BO84">
        <v>92.43</v>
      </c>
      <c r="BQ84" t="s">
        <v>307</v>
      </c>
      <c r="BR84" t="s">
        <v>171</v>
      </c>
      <c r="BS84" s="3">
        <v>44459</v>
      </c>
      <c r="BT84" s="4">
        <v>0.42638888888888887</v>
      </c>
      <c r="BU84" t="s">
        <v>374</v>
      </c>
      <c r="BV84" t="s">
        <v>77</v>
      </c>
      <c r="BY84">
        <v>72462.62</v>
      </c>
      <c r="CA84" t="s">
        <v>137</v>
      </c>
      <c r="CC84" t="s">
        <v>104</v>
      </c>
      <c r="CD84">
        <v>4302</v>
      </c>
      <c r="CE84" t="s">
        <v>78</v>
      </c>
      <c r="CF84" s="3">
        <v>44460</v>
      </c>
      <c r="CI84">
        <v>1</v>
      </c>
      <c r="CJ84">
        <v>1</v>
      </c>
      <c r="CK84" t="s">
        <v>126</v>
      </c>
      <c r="CL84" t="s">
        <v>79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J17991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2021-09-30T13:38:52Z</dcterms:created>
  <dcterms:modified xsi:type="dcterms:W3CDTF">2021-09-30T13:59:09Z</dcterms:modified>
</cp:coreProperties>
</file>