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225" i="1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<sst xmlns="http://schemas.openxmlformats.org/spreadsheetml/2006/main" count="4379" uniqueCount="623">
  <si>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</si>
  <si>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</si>
  <si>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</si>
  <si>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</si>
  <si>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</si>
  <si>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</si>
  <si>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</si>
  <si>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</si>
  <si>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</si>
  <si>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</si>
  <si>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</si>
  <si>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</si>
  <si>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</si>
  <si>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</si>
  <si>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</si>
  <si>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</si>
  <si>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</si>
  <si>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</si>
  <si>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</si>
  <si>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</si>
  <si>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</si>
  <si>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</si>
  <si>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</si>
  <si>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</si>
  <si>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</si>
  <si>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</si>
  <si>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</si>
  <si>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</si>
  <si>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</si>
  <si>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</si>
  <si>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</si>
  <si>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</si>
  <si>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</si>
  <si>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</si>
  <si>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</si>
  <si>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</si>
  <si>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</si>
  <si>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</si>
  <si>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</si>
  <si>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</si>
  <si>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</si>
  <si>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</si>
  <si>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</si>
  <si>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</si>
  <si>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</si>
  <si>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</si>
  <si>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</si>
  <si>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</si>
  <si>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</si>
  <si>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</si>
  <si>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</si>
  <si>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</si>
  <si>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</si>
  <si>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</si>
  <si>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</si>
  <si>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</si>
  <si>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</si>
  <si>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</si>
  <si>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</si>
  <si>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</si>
  <si>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</si>
  <si>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</si>
  <si>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</si>
  <si>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</si>
  <si>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</si>
  <si>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</si>
  <si>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</si>
  <si>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</si>
  <si>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</si>
  <si>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</si>
  <si>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</si>
  <si>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</si>
  <si>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</si>
  <si>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</si>
  <si>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</si>
  <si>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</si>
  <si>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</si>
  <si>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</si>
  <si>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</si>
  <si>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UMHLA</t>
  </si>
  <si>
    <t>UMHLANGA ROCKS</t>
  </si>
  <si>
    <t xml:space="preserve">NISHA                              </t>
  </si>
  <si>
    <t>RD</t>
  </si>
  <si>
    <t>NOMFUNDO DLAMINI</t>
  </si>
  <si>
    <t>NISHA</t>
  </si>
  <si>
    <t>yes</t>
  </si>
  <si>
    <t>POD received from cell 0834941426 M</t>
  </si>
  <si>
    <t>PARCEL</t>
  </si>
  <si>
    <t>rd1</t>
  </si>
  <si>
    <t>no</t>
  </si>
  <si>
    <t>DURBA</t>
  </si>
  <si>
    <t>DURBAN</t>
  </si>
  <si>
    <t>VERWO</t>
  </si>
  <si>
    <t>CENTURION</t>
  </si>
  <si>
    <t xml:space="preserve">P V T                              </t>
  </si>
  <si>
    <t>PATIENCE</t>
  </si>
  <si>
    <t>Abbie</t>
  </si>
  <si>
    <t>POD received from cell 0766143929 M</t>
  </si>
  <si>
    <t>RD1</t>
  </si>
  <si>
    <t xml:space="preserve">EASTGATE SHOPPING CENTRE           </t>
  </si>
  <si>
    <t>LEONORE COLLOPEN</t>
  </si>
  <si>
    <t>Christine</t>
  </si>
  <si>
    <t>POD received from cell 0818590343 M</t>
  </si>
  <si>
    <t>RDL</t>
  </si>
  <si>
    <t>c18281</t>
  </si>
  <si>
    <t>EAST</t>
  </si>
  <si>
    <t>EAST LONDON</t>
  </si>
  <si>
    <t xml:space="preserve">KATE AIRNS                         </t>
  </si>
  <si>
    <t>ON1</t>
  </si>
  <si>
    <t>CHARMAINE</t>
  </si>
  <si>
    <t>?</t>
  </si>
  <si>
    <t>Parcel damaged</t>
  </si>
  <si>
    <t>SYSTEM</t>
  </si>
  <si>
    <t xml:space="preserve">SA GREATINGS                       </t>
  </si>
  <si>
    <t>NOMFUNDO</t>
  </si>
  <si>
    <t>lebo</t>
  </si>
  <si>
    <t>POD received from cell 0739633425 M</t>
  </si>
  <si>
    <t>rdd</t>
  </si>
  <si>
    <t>PINET</t>
  </si>
  <si>
    <t>PINETOWN</t>
  </si>
  <si>
    <t xml:space="preserve">SA Greetings                       </t>
  </si>
  <si>
    <t xml:space="preserve">CARDIES WATERCREST (WATERFALL-KZN) </t>
  </si>
  <si>
    <t>MANAGER</t>
  </si>
  <si>
    <t>Lindi</t>
  </si>
  <si>
    <t>craig</t>
  </si>
  <si>
    <t>Box</t>
  </si>
  <si>
    <t xml:space="preserve">CARDIES HILLCREST                  </t>
  </si>
  <si>
    <t>LINDI</t>
  </si>
  <si>
    <t>peace ful</t>
  </si>
  <si>
    <t>Appointment required</t>
  </si>
  <si>
    <t>ssh</t>
  </si>
  <si>
    <t>POD received from cell 0730059234 M</t>
  </si>
  <si>
    <t>Flyer</t>
  </si>
  <si>
    <t>LADYS</t>
  </si>
  <si>
    <t>LADYSMITH (NTL)</t>
  </si>
  <si>
    <t>ALYSHA</t>
  </si>
  <si>
    <t>N A</t>
  </si>
  <si>
    <t>POD received from cell 0735504483 M</t>
  </si>
  <si>
    <t>STANG</t>
  </si>
  <si>
    <t>STANGER</t>
  </si>
  <si>
    <t xml:space="preserve">GLENART                            </t>
  </si>
  <si>
    <t>THEONA</t>
  </si>
  <si>
    <t>lindi</t>
  </si>
  <si>
    <t>POD received from cell 0824712736 M</t>
  </si>
  <si>
    <t>RDR</t>
  </si>
  <si>
    <t>capet</t>
  </si>
  <si>
    <t>CAPE TOWN</t>
  </si>
  <si>
    <t xml:space="preserve">TOY KINGDOM  H O                   </t>
  </si>
  <si>
    <t>ANGELIQUE</t>
  </si>
  <si>
    <t>NASH</t>
  </si>
  <si>
    <t>POD received from cell 0719210626 M</t>
  </si>
  <si>
    <t>RD2</t>
  </si>
  <si>
    <t>YVETTE M. WALTERS</t>
  </si>
  <si>
    <t>Amahle</t>
  </si>
  <si>
    <t>POD received from cell 0641377685 M</t>
  </si>
  <si>
    <t xml:space="preserve">CARDIES MARKETING                  </t>
  </si>
  <si>
    <t>REKHA REDDY</t>
  </si>
  <si>
    <t>MICHAEL</t>
  </si>
  <si>
    <t xml:space="preserve">CARDIES                            </t>
  </si>
  <si>
    <t>ADELIA COOKE</t>
  </si>
  <si>
    <t>MBALENTLE</t>
  </si>
  <si>
    <t>KEMPT</t>
  </si>
  <si>
    <t>KEMPTON PARK</t>
  </si>
  <si>
    <t xml:space="preserve">CARDIES MALL OF AFRICA             </t>
  </si>
  <si>
    <t>RANDB</t>
  </si>
  <si>
    <t>RANDBURG</t>
  </si>
  <si>
    <t>NA</t>
  </si>
  <si>
    <t>PIET2</t>
  </si>
  <si>
    <t>PIETERSBURG</t>
  </si>
  <si>
    <t xml:space="preserve">CARDIES MALL OF THE NORTH          </t>
  </si>
  <si>
    <t xml:space="preserve">S A Greetings                      </t>
  </si>
  <si>
    <t>Chantal de Klerk</t>
  </si>
  <si>
    <t>Manager</t>
  </si>
  <si>
    <t>CAPET</t>
  </si>
  <si>
    <t xml:space="preserve">CARDIES BAY SIDE MALL              </t>
  </si>
  <si>
    <t xml:space="preserve">S.A.GREETINGS                      </t>
  </si>
  <si>
    <t>.</t>
  </si>
  <si>
    <t>NANDIPHA</t>
  </si>
  <si>
    <t>michael</t>
  </si>
  <si>
    <t xml:space="preserve">CHARLEN WENTSETT                   </t>
  </si>
  <si>
    <t>ON2</t>
  </si>
  <si>
    <t>CHARLENE</t>
  </si>
  <si>
    <t>C Wentzeh</t>
  </si>
  <si>
    <t>Late linehaul</t>
  </si>
  <si>
    <t>jam</t>
  </si>
  <si>
    <t xml:space="preserve">CARDIES WATERCREST                 </t>
  </si>
  <si>
    <t>CARDIES</t>
  </si>
  <si>
    <t>Craig 6 boxes</t>
  </si>
  <si>
    <t xml:space="preserve">CARDIES CANAL WALK                 </t>
  </si>
  <si>
    <t xml:space="preserve">SA.GREETINGS                       </t>
  </si>
  <si>
    <t>ROODE</t>
  </si>
  <si>
    <t>ROODEPOORT</t>
  </si>
  <si>
    <t xml:space="preserve">CARDIES CLEARWATER                 </t>
  </si>
  <si>
    <t>vuyiswa</t>
  </si>
  <si>
    <t>amt</t>
  </si>
  <si>
    <t>POD received from cell 0729204058 M</t>
  </si>
  <si>
    <t>BOKSB</t>
  </si>
  <si>
    <t>BOKSBURG</t>
  </si>
  <si>
    <t xml:space="preserve">CARDIES CRESTA CENTRE              </t>
  </si>
  <si>
    <t>selina</t>
  </si>
  <si>
    <t>RANDF</t>
  </si>
  <si>
    <t>RANDFONTEIN</t>
  </si>
  <si>
    <t>LINDI ENGELBERCHT</t>
  </si>
  <si>
    <t>BETH BIGGS</t>
  </si>
  <si>
    <t xml:space="preserve">CARDIES CONSTANTIA VILLAGE         </t>
  </si>
  <si>
    <t>Nathley</t>
  </si>
  <si>
    <t>POD received from cell 0736814363 M</t>
  </si>
  <si>
    <t xml:space="preserve">CARDIES-CAVENDISH SQ S C           </t>
  </si>
  <si>
    <t xml:space="preserve"> </t>
  </si>
  <si>
    <t xml:space="preserve">CARDIES BEDFORD CENTRE             </t>
  </si>
  <si>
    <t>thembi</t>
  </si>
  <si>
    <t>PRETO</t>
  </si>
  <si>
    <t>PRETORIA</t>
  </si>
  <si>
    <t xml:space="preserve">CARDIES MENLYN MAINE               </t>
  </si>
  <si>
    <t>Tryphina</t>
  </si>
  <si>
    <t>POD received from cell 0723940461 M</t>
  </si>
  <si>
    <t>illeg</t>
  </si>
  <si>
    <t xml:space="preserve">CARDIES CAVENDISH                  </t>
  </si>
  <si>
    <t>chanelle</t>
  </si>
  <si>
    <t>POD received from cell 0835346652 M</t>
  </si>
  <si>
    <t xml:space="preserve">CARDIES CAPE GATE                  </t>
  </si>
  <si>
    <t>Carol</t>
  </si>
  <si>
    <t>POD received from cell 07466644640 M</t>
  </si>
  <si>
    <t>Siphosethu</t>
  </si>
  <si>
    <t>PORT3</t>
  </si>
  <si>
    <t>PORT ELIZABETH</t>
  </si>
  <si>
    <t xml:space="preserve">CARDIES BAYWEST MALL (P.E)         </t>
  </si>
  <si>
    <t>Rolien</t>
  </si>
  <si>
    <t>POD received from cell 0847768401 M</t>
  </si>
  <si>
    <t xml:space="preserve">ST CRESTIVE DESIGN                 </t>
  </si>
  <si>
    <t xml:space="preserve">LINDI ENGELBRECHT 0828281532       </t>
  </si>
  <si>
    <t>SDX</t>
  </si>
  <si>
    <t>SDX. REF FOR COLL: Brand Innovation Inv 02374</t>
  </si>
  <si>
    <t>SHANE</t>
  </si>
  <si>
    <t>LINDI E</t>
  </si>
  <si>
    <t xml:space="preserve">CARDIES NORTHGATE                  </t>
  </si>
  <si>
    <t xml:space="preserve">CARDIES BAYSIDE                    </t>
  </si>
  <si>
    <t>Nomsamo</t>
  </si>
  <si>
    <t>NGF</t>
  </si>
  <si>
    <t>POD received from cell 0636391488 M</t>
  </si>
  <si>
    <t xml:space="preserve">CARDIES GATEWAY                    </t>
  </si>
  <si>
    <t>Promise</t>
  </si>
  <si>
    <t xml:space="preserve">CARDIES MENLYN PARK                </t>
  </si>
  <si>
    <t>Nthabiseng</t>
  </si>
  <si>
    <t>POD received from cell 0826919004 M</t>
  </si>
  <si>
    <t>Nomsa</t>
  </si>
  <si>
    <t>Nadine</t>
  </si>
  <si>
    <t xml:space="preserve">.                                  </t>
  </si>
  <si>
    <t>KRUGE</t>
  </si>
  <si>
    <t>KRUGERSDORP</t>
  </si>
  <si>
    <t xml:space="preserve">CARDIES KEYWEST                    </t>
  </si>
  <si>
    <t>ADRIAAN BREED</t>
  </si>
  <si>
    <t>rebecca</t>
  </si>
  <si>
    <t xml:space="preserve">S A GREETINGS                      </t>
  </si>
  <si>
    <t>WILMA</t>
  </si>
  <si>
    <t>Moosa</t>
  </si>
  <si>
    <t>POD received from cell 0749641064 M</t>
  </si>
  <si>
    <t>LEBO</t>
  </si>
  <si>
    <t xml:space="preserve">SHOPRITE HO                        </t>
  </si>
  <si>
    <t>MARE VAN ZYL</t>
  </si>
  <si>
    <t xml:space="preserve">anneline                      </t>
  </si>
  <si>
    <t xml:space="preserve">POD received from cell 07466644640 M    </t>
  </si>
  <si>
    <t xml:space="preserve">CARDIES BLUE ROUTE                 </t>
  </si>
  <si>
    <t>andrea</t>
  </si>
  <si>
    <t xml:space="preserve">CARDIES MARKTING                   </t>
  </si>
  <si>
    <t>GEORG</t>
  </si>
  <si>
    <t>GEORGE</t>
  </si>
  <si>
    <t>NATASHA</t>
  </si>
  <si>
    <t>N van Rheede</t>
  </si>
  <si>
    <t>JANINE STEVENSON</t>
  </si>
  <si>
    <t>jannie</t>
  </si>
  <si>
    <t xml:space="preserve">FORDS VILLAGE BLK 650              </t>
  </si>
  <si>
    <t>KAREN HATTING</t>
  </si>
  <si>
    <t>karen</t>
  </si>
  <si>
    <t>POD received from cell 0732937434 M</t>
  </si>
  <si>
    <t xml:space="preserve">S A GRETTING                       </t>
  </si>
  <si>
    <t xml:space="preserve">CRESTA SHOPPING CENTRE             </t>
  </si>
  <si>
    <t>SHARON NAIDOO</t>
  </si>
  <si>
    <t>juliet</t>
  </si>
  <si>
    <t>Avril</t>
  </si>
  <si>
    <t>patience</t>
  </si>
  <si>
    <t>POD received from cell 0837429668 M</t>
  </si>
  <si>
    <t>WILMA BRIKKELS</t>
  </si>
  <si>
    <t>DOCS</t>
  </si>
  <si>
    <t xml:space="preserve">CARDIES EASTGATE UPPER             </t>
  </si>
  <si>
    <t>caroline</t>
  </si>
  <si>
    <t>VANDE</t>
  </si>
  <si>
    <t>VANDERBIJLPARK</t>
  </si>
  <si>
    <t xml:space="preserve">CARDIES VAAL MALL                  </t>
  </si>
  <si>
    <t>Queen</t>
  </si>
  <si>
    <t>POD received from cell 0726258782 M</t>
  </si>
  <si>
    <t xml:space="preserve">CARDIES TYGERVALLEY                </t>
  </si>
  <si>
    <t>Nicole</t>
  </si>
  <si>
    <t>POD received from cell 0731234559 M</t>
  </si>
  <si>
    <t xml:space="preserve">CARDIES THE REDS                   </t>
  </si>
  <si>
    <t>POD received from cell 0725230163 M</t>
  </si>
  <si>
    <t>MARGA</t>
  </si>
  <si>
    <t>MARGATE</t>
  </si>
  <si>
    <t xml:space="preserve">CARDIES SHELLY BEACH               </t>
  </si>
  <si>
    <t>yogitha</t>
  </si>
  <si>
    <t>ntb</t>
  </si>
  <si>
    <t>POD received from cell 0658647001 M</t>
  </si>
  <si>
    <t xml:space="preserve">CARDIES ROSEBANK                   </t>
  </si>
  <si>
    <t>amy</t>
  </si>
  <si>
    <t xml:space="preserve">CARDIES SANDTON FOOD COURT         </t>
  </si>
  <si>
    <t>stellla</t>
  </si>
  <si>
    <t>kfh</t>
  </si>
  <si>
    <t xml:space="preserve">CARDIES NICOLWAY                   </t>
  </si>
  <si>
    <t>nothando</t>
  </si>
  <si>
    <t xml:space="preserve">CARDIES MONTANA (KOLONNADE)        </t>
  </si>
  <si>
    <t>angy</t>
  </si>
  <si>
    <t xml:space="preserve">CARDIES MALL OF THE SOUTH          </t>
  </si>
  <si>
    <t>kedibone</t>
  </si>
  <si>
    <t>dikaedi</t>
  </si>
  <si>
    <t>POD received from cell 0795513816 M</t>
  </si>
  <si>
    <t xml:space="preserve">CARDIES EAST RAND MALL             </t>
  </si>
  <si>
    <t>thandi</t>
  </si>
  <si>
    <t>Driver late</t>
  </si>
  <si>
    <t>bem</t>
  </si>
  <si>
    <t>POD received from cell 0837842726 M</t>
  </si>
  <si>
    <t>prisca</t>
  </si>
  <si>
    <t>TSHOLO</t>
  </si>
  <si>
    <t>PIET1</t>
  </si>
  <si>
    <t>PIETERMARITZBURG</t>
  </si>
  <si>
    <t xml:space="preserve">CARDIES LIBERTY MIDLANDS MALL      </t>
  </si>
  <si>
    <t>Shah Rae</t>
  </si>
  <si>
    <t>POD received from cell 0784468189 M</t>
  </si>
  <si>
    <t xml:space="preserve">CARDIES GREENACRES                 </t>
  </si>
  <si>
    <t>nelmarie</t>
  </si>
  <si>
    <t>POD received from cell 0610951998 M</t>
  </si>
  <si>
    <t xml:space="preserve">CARDIES FOURWAYS MALL              </t>
  </si>
  <si>
    <t>sohail</t>
  </si>
  <si>
    <t>POD received from cell 0733622001 M</t>
  </si>
  <si>
    <t>lihle</t>
  </si>
  <si>
    <t>phathiswa</t>
  </si>
  <si>
    <t xml:space="preserve">CARDIES WALMER PARK                </t>
  </si>
  <si>
    <t>Nathan</t>
  </si>
  <si>
    <t>POD received from cell 0614103810 M</t>
  </si>
  <si>
    <t>TIFFANI</t>
  </si>
  <si>
    <t>andre</t>
  </si>
  <si>
    <t>paulina</t>
  </si>
  <si>
    <t>mellisa</t>
  </si>
  <si>
    <t>NELSP</t>
  </si>
  <si>
    <t>NELSPRUIT</t>
  </si>
  <si>
    <t>NONTOKOZA M</t>
  </si>
  <si>
    <t>Ntokozo</t>
  </si>
  <si>
    <t>POD received from cell 0769775071 M</t>
  </si>
  <si>
    <t>SELINA</t>
  </si>
  <si>
    <t>Ferial</t>
  </si>
  <si>
    <t>Delivery Monday 23rd Dec 2019</t>
  </si>
  <si>
    <t>josias</t>
  </si>
  <si>
    <t>Boxes</t>
  </si>
  <si>
    <t>silindile</t>
  </si>
  <si>
    <t>Delivery Monday 23rd Dece 2019</t>
  </si>
  <si>
    <t>non</t>
  </si>
  <si>
    <t>mary</t>
  </si>
  <si>
    <t>Joyce</t>
  </si>
  <si>
    <t xml:space="preserve">signed                        </t>
  </si>
  <si>
    <t xml:space="preserve">POD received from cell 0733622001 M     </t>
  </si>
  <si>
    <t>Kandice</t>
  </si>
  <si>
    <t>sherron</t>
  </si>
  <si>
    <t>mmd</t>
  </si>
  <si>
    <t xml:space="preserve">Des Rocel Naidoo              </t>
  </si>
  <si>
    <t xml:space="preserve">POD received from cell 0784468189 M     </t>
  </si>
  <si>
    <t>BLOE1</t>
  </si>
  <si>
    <t>BLOEMFONTEIN</t>
  </si>
  <si>
    <t xml:space="preserve">LUCKY TOHLANG                      </t>
  </si>
  <si>
    <t>..</t>
  </si>
  <si>
    <t>ONOLA</t>
  </si>
  <si>
    <t>loreen</t>
  </si>
  <si>
    <t>POD received from cell 0710864689 M</t>
  </si>
  <si>
    <t>Mahlodi</t>
  </si>
  <si>
    <t>FAUR1</t>
  </si>
  <si>
    <t>FAURE</t>
  </si>
  <si>
    <t>NATALIE H</t>
  </si>
  <si>
    <t>Natalie</t>
  </si>
  <si>
    <t>Delivery Monday 23.12.2019</t>
  </si>
  <si>
    <t>Rebecca</t>
  </si>
  <si>
    <t>SIGNATURE</t>
  </si>
  <si>
    <t>puleng</t>
  </si>
  <si>
    <t>BRIT1</t>
  </si>
  <si>
    <t>BRITS</t>
  </si>
  <si>
    <t>ROXANNE GLOAA</t>
  </si>
  <si>
    <t>ROXANE</t>
  </si>
  <si>
    <t>win</t>
  </si>
  <si>
    <t>POD received from cell 0786510203 M</t>
  </si>
  <si>
    <t>esther</t>
  </si>
  <si>
    <t>LUNGI</t>
  </si>
  <si>
    <t>LOUISA</t>
  </si>
  <si>
    <t>TSHETSHE</t>
  </si>
  <si>
    <t>yogita</t>
  </si>
  <si>
    <t>Clerine</t>
  </si>
  <si>
    <t>musinse</t>
  </si>
  <si>
    <t>Nikitha</t>
  </si>
  <si>
    <t>Jodie</t>
  </si>
  <si>
    <t>POD received from cell 0820688138 M</t>
  </si>
  <si>
    <t>BEVAN VAN DER MERWE</t>
  </si>
  <si>
    <t>Missed cutoff</t>
  </si>
  <si>
    <t>MAULENE</t>
  </si>
  <si>
    <t xml:space="preserve">S.A  GREETINGS                     </t>
  </si>
  <si>
    <t>ANGY</t>
  </si>
  <si>
    <t>Monica</t>
  </si>
  <si>
    <t>Carmen</t>
  </si>
  <si>
    <t>EVELYN</t>
  </si>
  <si>
    <t xml:space="preserve">LINDI ENGELBRECHT                  </t>
  </si>
  <si>
    <t>LINDI ENGELBRECHT</t>
  </si>
  <si>
    <t>Wilma</t>
  </si>
  <si>
    <t xml:space="preserve">bavitha                       </t>
  </si>
  <si>
    <t xml:space="preserve">POD received from cell 0658647001 M     </t>
  </si>
  <si>
    <t xml:space="preserve">A BREED                            </t>
  </si>
  <si>
    <t xml:space="preserve">CARDIES SAND                       </t>
  </si>
  <si>
    <t>prisilla</t>
  </si>
  <si>
    <t>SHARON</t>
  </si>
  <si>
    <t>LINDIWE</t>
  </si>
  <si>
    <t>afzak</t>
  </si>
  <si>
    <t>POD received from cell 0744435413 M</t>
  </si>
  <si>
    <t xml:space="preserve">C O DECO FUR                       </t>
  </si>
  <si>
    <t>LEIGH ANN SWART</t>
  </si>
  <si>
    <t>emansy</t>
  </si>
  <si>
    <t>BREDA</t>
  </si>
  <si>
    <t>BREDASDORP</t>
  </si>
  <si>
    <t>MARLAAN  KRUGER</t>
  </si>
  <si>
    <t>HF KRUGER</t>
  </si>
  <si>
    <t>POD received from cell 0632148638 M</t>
  </si>
  <si>
    <t xml:space="preserve">SMOLLEN   ASSOCIATES               </t>
  </si>
  <si>
    <t>DERIN KROEZEN</t>
  </si>
  <si>
    <t>MELLISSA</t>
  </si>
  <si>
    <t>ACORN</t>
  </si>
  <si>
    <t>ACORNHOEK</t>
  </si>
  <si>
    <t>CLEOPATRA</t>
  </si>
  <si>
    <t>Cleopatra</t>
  </si>
  <si>
    <t>POD received from cell 0828611198 M</t>
  </si>
  <si>
    <t>UITEN</t>
  </si>
  <si>
    <t>UITENHAGE</t>
  </si>
  <si>
    <t>SHARON GITTMER</t>
  </si>
  <si>
    <t>sharon</t>
  </si>
  <si>
    <t>Bad address</t>
  </si>
  <si>
    <t>UAT</t>
  </si>
  <si>
    <t>POD received from cell 0605616935 M</t>
  </si>
  <si>
    <t xml:space="preserve">SHOPRITE HEAD OFFICE               </t>
  </si>
  <si>
    <t xml:space="preserve">DISNEY                             </t>
  </si>
  <si>
    <t>LINDI TREURNICHT</t>
  </si>
  <si>
    <t>Evelyn</t>
  </si>
  <si>
    <t>Company Closed</t>
  </si>
  <si>
    <t>kerby</t>
  </si>
  <si>
    <t>Nandipha</t>
  </si>
  <si>
    <t xml:space="preserve">lebo                          </t>
  </si>
  <si>
    <t xml:space="preserve">                                        </t>
  </si>
  <si>
    <t xml:space="preserve">CRESTA SHOPP CENTRE                </t>
  </si>
  <si>
    <t>VUSI PILUSA</t>
  </si>
  <si>
    <t>VUSI</t>
  </si>
  <si>
    <t xml:space="preserve">michael                       </t>
  </si>
  <si>
    <t>Samantha</t>
  </si>
  <si>
    <t xml:space="preserve">CARDIES MUSGRAVE                   </t>
  </si>
  <si>
    <t xml:space="preserve">michaelle                     </t>
  </si>
  <si>
    <t xml:space="preserve">CARDIES LIBERTY MALL               </t>
  </si>
  <si>
    <t>DESREE</t>
  </si>
  <si>
    <t>CANDICE</t>
  </si>
  <si>
    <t>desiree</t>
  </si>
  <si>
    <t xml:space="preserve">DISNEY LICENING                    </t>
  </si>
  <si>
    <t>SAMANTHA</t>
  </si>
  <si>
    <t>AMCGREGOR</t>
  </si>
  <si>
    <t>ANELLE CILLIERS</t>
  </si>
  <si>
    <t>Anelle</t>
  </si>
  <si>
    <t>SHAWN SWARTZ</t>
  </si>
  <si>
    <t>shawn</t>
  </si>
  <si>
    <t>UNDER</t>
  </si>
  <si>
    <t>UNDERBERG</t>
  </si>
  <si>
    <t>LINDY BENEKE</t>
  </si>
  <si>
    <t>j cawood</t>
  </si>
  <si>
    <t>POD received from cell 0768070039 M</t>
  </si>
  <si>
    <t>MSA.  NAIDOO</t>
  </si>
  <si>
    <t>Eric</t>
  </si>
  <si>
    <t>FANTHE WALTERS</t>
  </si>
  <si>
    <t>Y Walters</t>
  </si>
  <si>
    <t>POD received from cell 0643414757 M</t>
  </si>
  <si>
    <t>LISA LAMBUSCHAGNE</t>
  </si>
  <si>
    <t>C  Labuschagne</t>
  </si>
  <si>
    <t xml:space="preserve">SAG                                </t>
  </si>
  <si>
    <t>SUE MULLER</t>
  </si>
  <si>
    <t>s muller</t>
  </si>
  <si>
    <t>KYMEARA NANWATT</t>
  </si>
  <si>
    <t xml:space="preserve">donel                         </t>
  </si>
  <si>
    <t xml:space="preserve">POD received from cell 0744435413 M     </t>
  </si>
  <si>
    <t>KATE CAIRNS</t>
  </si>
  <si>
    <t>E Lloyd</t>
  </si>
  <si>
    <t>POD received from cell 0838920848 M</t>
  </si>
  <si>
    <t>CHANTEL DE KLERK</t>
  </si>
  <si>
    <t>MELISSA</t>
  </si>
  <si>
    <t>SA GREETINGS</t>
  </si>
  <si>
    <t>CARDLES</t>
  </si>
  <si>
    <t xml:space="preserve">S.A GREETINGS                      </t>
  </si>
  <si>
    <t>SYLVIA S</t>
  </si>
  <si>
    <t>MARNAGER</t>
  </si>
  <si>
    <t>EMPAN</t>
  </si>
  <si>
    <t>EMPANGENI</t>
  </si>
  <si>
    <t>TARLY M</t>
  </si>
  <si>
    <t>deket</t>
  </si>
  <si>
    <t xml:space="preserve">PVT                                </t>
  </si>
  <si>
    <t>SHARON GILMER</t>
  </si>
  <si>
    <t>sgaron</t>
  </si>
  <si>
    <t xml:space="preserve">MAKRO HEAD OFFICE                  </t>
  </si>
  <si>
    <t>MZ</t>
  </si>
  <si>
    <t>Jane</t>
  </si>
  <si>
    <t>POD received from cell 0781381006 M</t>
  </si>
  <si>
    <t>Esther</t>
  </si>
  <si>
    <t>Delivery Monday Dec 2019</t>
  </si>
  <si>
    <t>Hellen</t>
  </si>
  <si>
    <t>Delivery Monday 20.12.2019</t>
  </si>
  <si>
    <t>getty</t>
  </si>
  <si>
    <t xml:space="preserve">ACKERMANS HEAD OFFICE              </t>
  </si>
  <si>
    <t>CHANTE C</t>
  </si>
  <si>
    <t>hendrik</t>
  </si>
  <si>
    <t>POD received from cell 0761190287 M</t>
  </si>
  <si>
    <t>ALTIKA E</t>
  </si>
  <si>
    <t>SIGNED</t>
  </si>
  <si>
    <t>CYNTHIA</t>
  </si>
  <si>
    <t>managoite</t>
  </si>
  <si>
    <t>JEANE M</t>
  </si>
  <si>
    <t>leana</t>
  </si>
  <si>
    <t>ALBE2</t>
  </si>
  <si>
    <t>ALBERTON</t>
  </si>
  <si>
    <t>TASNEEM</t>
  </si>
  <si>
    <t>JASON S</t>
  </si>
  <si>
    <t>Jason</t>
  </si>
  <si>
    <t>JUNDY B</t>
  </si>
  <si>
    <t>S DRAY</t>
  </si>
  <si>
    <t>KAVILTA T</t>
  </si>
  <si>
    <t>ka itha</t>
  </si>
  <si>
    <t>Consignee not available)</t>
  </si>
  <si>
    <t>POD received from cell 0814795132 M</t>
  </si>
  <si>
    <t>CHISTOPER FISHER</t>
  </si>
  <si>
    <t>SHANNEL NEL</t>
  </si>
  <si>
    <t>Justin</t>
  </si>
  <si>
    <t>Late Linehaul Delayed Beyond Skynet Control</t>
  </si>
  <si>
    <t>megan</t>
  </si>
  <si>
    <t>Returned to sender on waybill</t>
  </si>
  <si>
    <t>Returned to sender on waybill number R02</t>
  </si>
  <si>
    <t>NADIA L</t>
  </si>
  <si>
    <t>VOLKS</t>
  </si>
  <si>
    <t>VOLKSRUST</t>
  </si>
  <si>
    <t>ELMARIE D</t>
  </si>
  <si>
    <t>POD received from cell 0792702449 M</t>
  </si>
  <si>
    <t>Craig</t>
  </si>
  <si>
    <t>Divine</t>
  </si>
  <si>
    <t>Delivery 23rd Dec 2019</t>
  </si>
  <si>
    <t>Thembi</t>
  </si>
  <si>
    <t>created  no movement</t>
  </si>
  <si>
    <t>bongi</t>
  </si>
  <si>
    <t>TONGA</t>
  </si>
  <si>
    <t>TONGAAT</t>
  </si>
  <si>
    <t xml:space="preserve">CARDIES BALLITO                    </t>
  </si>
  <si>
    <t>S.A GREETINGS</t>
  </si>
  <si>
    <t>ANISHA</t>
  </si>
  <si>
    <t>Desireen</t>
  </si>
  <si>
    <t>POD received from cell 0732912108 M</t>
  </si>
  <si>
    <t>Sarah</t>
  </si>
  <si>
    <t>thabile</t>
  </si>
  <si>
    <t>POD received from cell 0734890643 M</t>
  </si>
  <si>
    <t>Delivery Monday 2.12.2019</t>
  </si>
  <si>
    <t>tsitsi</t>
  </si>
  <si>
    <t>POD received from cell 0794663323 M</t>
  </si>
  <si>
    <t>FRANS</t>
  </si>
  <si>
    <t>FRANSCHHOEK</t>
  </si>
  <si>
    <t>TILANA R</t>
  </si>
  <si>
    <t>hannes</t>
  </si>
  <si>
    <t>POD received from cell 0731478500 M</t>
  </si>
  <si>
    <t xml:space="preserve">SA GRETING                         </t>
  </si>
  <si>
    <t>moosa</t>
  </si>
  <si>
    <t>meledy</t>
  </si>
  <si>
    <t xml:space="preserve">CHANTELL ROBERTS                   </t>
  </si>
  <si>
    <t>CHANTETT</t>
  </si>
  <si>
    <t xml:space="preserve">NICOTE MULLE                       </t>
  </si>
  <si>
    <t>NICOTE</t>
  </si>
  <si>
    <t>NICOLE</t>
  </si>
  <si>
    <t>PETR1</t>
  </si>
  <si>
    <t>PETRUS STEYN</t>
  </si>
  <si>
    <t xml:space="preserve">KEVIN MYERS                        </t>
  </si>
  <si>
    <t>ILLEG</t>
  </si>
  <si>
    <t xml:space="preserve">S.A SREETIMSS                      </t>
  </si>
  <si>
    <t>CHANTELL DE KLERK</t>
  </si>
  <si>
    <t xml:space="preserve">LEANDI ENGEBRACHT                  </t>
  </si>
  <si>
    <t>074 833 8481</t>
  </si>
  <si>
    <t xml:space="preserve">MALARIE PATHER                     </t>
  </si>
  <si>
    <t>MARLARIE PATHER</t>
  </si>
  <si>
    <t>ATHELID</t>
  </si>
  <si>
    <t>MALME</t>
  </si>
  <si>
    <t>MALMESBURY</t>
  </si>
  <si>
    <t xml:space="preserve">BERON VAN DER MERWE                </t>
  </si>
  <si>
    <t>BERON</t>
  </si>
  <si>
    <t>Bevan</t>
  </si>
  <si>
    <t xml:space="preserve">ROSHA NAIDOO                       </t>
  </si>
  <si>
    <t>ROSHA</t>
  </si>
  <si>
    <t>Thulani</t>
  </si>
  <si>
    <t xml:space="preserve">NIMMI ANDREW                       </t>
  </si>
  <si>
    <t>NIMMI ANDREW</t>
  </si>
  <si>
    <t>Leon</t>
  </si>
  <si>
    <t>POD received from cell 0732237417 M</t>
  </si>
  <si>
    <t xml:space="preserve">TARYN MOODLEY                      </t>
  </si>
  <si>
    <t>TARYN</t>
  </si>
  <si>
    <t>BRONK</t>
  </si>
  <si>
    <t>BRONKHORSTSPRUIT</t>
  </si>
  <si>
    <t xml:space="preserve">Reabetswe Odette Mashishi          </t>
  </si>
  <si>
    <t>Reabetswe Odette Mas</t>
  </si>
  <si>
    <t>Sipho</t>
  </si>
  <si>
    <t>POD received from cell 0795897055 M</t>
  </si>
  <si>
    <t>rd2</t>
  </si>
  <si>
    <t xml:space="preserve">Nashwill Roman                     </t>
  </si>
  <si>
    <t>Nashwill Roman</t>
  </si>
  <si>
    <t>NANDI</t>
  </si>
  <si>
    <t xml:space="preserve">CARDIES BAYSIDE MALL               </t>
  </si>
  <si>
    <t xml:space="preserve">SHANEL NEL                         </t>
  </si>
  <si>
    <t>shanel</t>
  </si>
  <si>
    <t xml:space="preserve">CARDIES THE PAVILION               </t>
  </si>
  <si>
    <t>nandi</t>
  </si>
  <si>
    <t>nondumiso</t>
  </si>
  <si>
    <t xml:space="preserve">CARDIES H O BEDFORD CENTRE         </t>
  </si>
  <si>
    <t xml:space="preserve">..                                 </t>
  </si>
  <si>
    <t>...</t>
  </si>
  <si>
    <t>CHANTEL</t>
  </si>
  <si>
    <t xml:space="preserve">GARDIESTINGS                       </t>
  </si>
  <si>
    <t xml:space="preserve">SA GREENTINGS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</si>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</sst>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27"/>
  <sheetViews>
    <sheetView tabSelected="1" topLeftCell="A208" workbookViewId="0">
      <selection activeCell="H229" sqref="G229:H229"/>
    </sheetView>
  </sheetViews>
  <sheetFormatPr defaultRowHeight="15"/>
  <cols>
    <col min="6" max="6" width="14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"009938376751"</f>
        <v>009938376751</v>
      </c>
      <c r="F2" s="3">
        <v>43802</v>
      </c>
      <c r="G2">
        <v>202006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12.07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0.6</v>
      </c>
      <c r="BK2">
        <v>1</v>
      </c>
      <c r="BL2" s="4">
        <v>75.95</v>
      </c>
      <c r="BM2" s="4">
        <v>11.39</v>
      </c>
      <c r="BN2" s="4">
        <v>87.34</v>
      </c>
      <c r="BO2" s="4">
        <v>87.34</v>
      </c>
      <c r="BR2" t="s">
        <v>83</v>
      </c>
      <c r="BS2" s="3">
        <v>43803</v>
      </c>
      <c r="BT2" s="5">
        <v>0.41319444444444442</v>
      </c>
      <c r="BU2" t="s">
        <v>84</v>
      </c>
      <c r="BV2" t="s">
        <v>85</v>
      </c>
      <c r="BY2">
        <v>2970.24</v>
      </c>
      <c r="CA2" t="s">
        <v>86</v>
      </c>
      <c r="CC2" t="s">
        <v>80</v>
      </c>
      <c r="CD2">
        <v>4319</v>
      </c>
      <c r="CE2" t="s">
        <v>87</v>
      </c>
      <c r="CF2" s="3">
        <v>43804</v>
      </c>
      <c r="CI2">
        <v>1</v>
      </c>
      <c r="CJ2">
        <v>1</v>
      </c>
      <c r="CK2" t="s">
        <v>88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"029908381398"</f>
        <v>029908381398</v>
      </c>
      <c r="F3" s="3">
        <v>43808</v>
      </c>
      <c r="G3">
        <v>202006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12.07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2.5</v>
      </c>
      <c r="BJ3">
        <v>9.6</v>
      </c>
      <c r="BK3">
        <v>10</v>
      </c>
      <c r="BL3" s="4">
        <v>75.95</v>
      </c>
      <c r="BM3" s="4">
        <v>11.39</v>
      </c>
      <c r="BN3" s="4">
        <v>87.34</v>
      </c>
      <c r="BO3" s="4">
        <v>87.34</v>
      </c>
      <c r="BR3" t="s">
        <v>95</v>
      </c>
      <c r="BS3" s="3">
        <v>43809</v>
      </c>
      <c r="BT3" s="5">
        <v>0.4826388888888889</v>
      </c>
      <c r="BU3" t="s">
        <v>96</v>
      </c>
      <c r="BV3" t="s">
        <v>85</v>
      </c>
      <c r="BY3">
        <v>48000</v>
      </c>
      <c r="CA3" t="s">
        <v>97</v>
      </c>
      <c r="CC3" t="s">
        <v>93</v>
      </c>
      <c r="CD3">
        <v>157</v>
      </c>
      <c r="CE3" t="s">
        <v>87</v>
      </c>
      <c r="CF3" s="3">
        <v>43810</v>
      </c>
      <c r="CI3">
        <v>0</v>
      </c>
      <c r="CJ3">
        <v>0</v>
      </c>
      <c r="CK3" t="s">
        <v>98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"009938991905"</f>
        <v>009938991905</v>
      </c>
      <c r="F4" s="3">
        <v>43811</v>
      </c>
      <c r="G4">
        <v>202006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99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12.07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75.95</v>
      </c>
      <c r="BM4" s="4">
        <v>11.39</v>
      </c>
      <c r="BN4" s="4">
        <v>87.34</v>
      </c>
      <c r="BO4" s="4">
        <v>87.34</v>
      </c>
      <c r="BQ4" t="s">
        <v>100</v>
      </c>
      <c r="BR4" t="s">
        <v>83</v>
      </c>
      <c r="BS4" s="3">
        <v>43812</v>
      </c>
      <c r="BT4" s="5">
        <v>0.63541666666666663</v>
      </c>
      <c r="BU4" t="s">
        <v>101</v>
      </c>
      <c r="BV4" t="s">
        <v>85</v>
      </c>
      <c r="BY4">
        <v>1200</v>
      </c>
      <c r="CA4" t="s">
        <v>102</v>
      </c>
      <c r="CC4" t="s">
        <v>76</v>
      </c>
      <c r="CD4">
        <v>2007</v>
      </c>
      <c r="CE4" t="s">
        <v>87</v>
      </c>
      <c r="CF4" s="3">
        <v>43816</v>
      </c>
      <c r="CI4">
        <v>1</v>
      </c>
      <c r="CJ4">
        <v>1</v>
      </c>
      <c r="CK4" t="s">
        <v>103</v>
      </c>
      <c r="CL4" t="s">
        <v>89</v>
      </c>
    </row>
    <row r="5" spans="1:92">
      <c r="A5" t="s">
        <v>104</v>
      </c>
      <c r="B5" t="s">
        <v>73</v>
      </c>
      <c r="C5" t="s">
        <v>74</v>
      </c>
      <c r="E5" t="str">
        <f>"029908382475"</f>
        <v>029908382475</v>
      </c>
      <c r="F5" s="3">
        <v>43830</v>
      </c>
      <c r="G5">
        <v>202006</v>
      </c>
      <c r="H5" t="s">
        <v>90</v>
      </c>
      <c r="I5" t="s">
        <v>91</v>
      </c>
      <c r="J5" t="s">
        <v>77</v>
      </c>
      <c r="K5" t="s">
        <v>78</v>
      </c>
      <c r="L5" t="s">
        <v>105</v>
      </c>
      <c r="M5" t="s">
        <v>106</v>
      </c>
      <c r="N5" t="s">
        <v>107</v>
      </c>
      <c r="O5" t="s">
        <v>108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8.58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1.2</v>
      </c>
      <c r="BK5">
        <v>1.5</v>
      </c>
      <c r="BL5" s="4">
        <v>50.45</v>
      </c>
      <c r="BM5" s="4">
        <v>7.57</v>
      </c>
      <c r="BN5" s="4">
        <v>58.02</v>
      </c>
      <c r="BO5" s="4">
        <v>58.02</v>
      </c>
      <c r="BR5" t="s">
        <v>109</v>
      </c>
      <c r="BS5" t="s">
        <v>110</v>
      </c>
      <c r="BW5" t="s">
        <v>111</v>
      </c>
      <c r="BX5" t="s">
        <v>112</v>
      </c>
      <c r="BY5">
        <v>6000</v>
      </c>
      <c r="BZ5" t="s">
        <v>27</v>
      </c>
      <c r="CC5" t="s">
        <v>106</v>
      </c>
      <c r="CD5">
        <v>5200</v>
      </c>
      <c r="CE5" t="s">
        <v>87</v>
      </c>
      <c r="CI5">
        <v>1</v>
      </c>
      <c r="CJ5" t="s">
        <v>110</v>
      </c>
      <c r="CK5">
        <v>21</v>
      </c>
      <c r="CL5" t="s">
        <v>89</v>
      </c>
    </row>
    <row r="6" spans="1:92">
      <c r="A6" t="s">
        <v>104</v>
      </c>
      <c r="B6" t="s">
        <v>73</v>
      </c>
      <c r="C6" t="s">
        <v>74</v>
      </c>
      <c r="E6" t="str">
        <f>"029908009894"</f>
        <v>029908009894</v>
      </c>
      <c r="F6" s="3">
        <v>43812</v>
      </c>
      <c r="G6">
        <v>202006</v>
      </c>
      <c r="H6" t="s">
        <v>90</v>
      </c>
      <c r="I6" t="s">
        <v>91</v>
      </c>
      <c r="J6" t="s">
        <v>77</v>
      </c>
      <c r="K6" t="s">
        <v>78</v>
      </c>
      <c r="L6" t="s">
        <v>75</v>
      </c>
      <c r="M6" t="s">
        <v>76</v>
      </c>
      <c r="N6" t="s">
        <v>113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16.09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13.4</v>
      </c>
      <c r="BJ6">
        <v>9.1999999999999993</v>
      </c>
      <c r="BK6">
        <v>14</v>
      </c>
      <c r="BL6" s="4">
        <v>99.59</v>
      </c>
      <c r="BM6" s="4">
        <v>14.94</v>
      </c>
      <c r="BN6" s="4">
        <v>114.53</v>
      </c>
      <c r="BO6" s="4">
        <v>114.53</v>
      </c>
      <c r="BQ6" t="s">
        <v>114</v>
      </c>
      <c r="BR6" t="s">
        <v>95</v>
      </c>
      <c r="BS6" s="3">
        <v>43816</v>
      </c>
      <c r="BT6" s="5">
        <v>0.3520833333333333</v>
      </c>
      <c r="BU6" t="s">
        <v>115</v>
      </c>
      <c r="BV6" t="s">
        <v>85</v>
      </c>
      <c r="BY6">
        <v>45881.599999999999</v>
      </c>
      <c r="CA6" t="s">
        <v>116</v>
      </c>
      <c r="CC6" t="s">
        <v>76</v>
      </c>
      <c r="CD6">
        <v>2013</v>
      </c>
      <c r="CE6" t="s">
        <v>87</v>
      </c>
      <c r="CF6" s="3">
        <v>43817</v>
      </c>
      <c r="CI6">
        <v>1</v>
      </c>
      <c r="CJ6">
        <v>2</v>
      </c>
      <c r="CK6" t="s">
        <v>117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"080002508639"</f>
        <v>080002508639</v>
      </c>
      <c r="F7" s="3">
        <v>43812</v>
      </c>
      <c r="G7">
        <v>202006</v>
      </c>
      <c r="H7" t="s">
        <v>118</v>
      </c>
      <c r="I7" t="s">
        <v>119</v>
      </c>
      <c r="J7" t="s">
        <v>120</v>
      </c>
      <c r="K7" t="s">
        <v>78</v>
      </c>
      <c r="L7" t="s">
        <v>118</v>
      </c>
      <c r="M7" t="s">
        <v>119</v>
      </c>
      <c r="N7" t="s">
        <v>121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36.71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19</v>
      </c>
      <c r="BI7">
        <v>76</v>
      </c>
      <c r="BJ7">
        <v>22.8</v>
      </c>
      <c r="BK7">
        <v>76</v>
      </c>
      <c r="BL7" s="4">
        <v>220.76</v>
      </c>
      <c r="BM7" s="4">
        <v>33.11</v>
      </c>
      <c r="BN7" s="4">
        <v>253.87</v>
      </c>
      <c r="BO7" s="4">
        <v>253.87</v>
      </c>
      <c r="BQ7" t="s">
        <v>122</v>
      </c>
      <c r="BR7" t="s">
        <v>123</v>
      </c>
      <c r="BS7" s="3">
        <v>43817</v>
      </c>
      <c r="BT7" s="5">
        <v>0.54305555555555551</v>
      </c>
      <c r="BU7" t="s">
        <v>124</v>
      </c>
      <c r="BV7" t="s">
        <v>85</v>
      </c>
      <c r="BY7">
        <v>6000</v>
      </c>
      <c r="CC7" t="s">
        <v>119</v>
      </c>
      <c r="CD7">
        <v>3652</v>
      </c>
      <c r="CE7" t="s">
        <v>125</v>
      </c>
      <c r="CF7" s="3">
        <v>43823</v>
      </c>
      <c r="CI7">
        <v>1</v>
      </c>
      <c r="CJ7">
        <v>0</v>
      </c>
      <c r="CK7" t="s">
        <v>103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"080002504311"</f>
        <v>080002504311</v>
      </c>
      <c r="F8" s="3">
        <v>43808</v>
      </c>
      <c r="G8">
        <v>202006</v>
      </c>
      <c r="H8" t="s">
        <v>118</v>
      </c>
      <c r="I8" t="s">
        <v>119</v>
      </c>
      <c r="J8" t="s">
        <v>77</v>
      </c>
      <c r="K8" t="s">
        <v>78</v>
      </c>
      <c r="L8" t="s">
        <v>118</v>
      </c>
      <c r="M8" t="s">
        <v>119</v>
      </c>
      <c r="N8" t="s">
        <v>126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12.07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4.0999999999999996</v>
      </c>
      <c r="BJ8">
        <v>10.199999999999999</v>
      </c>
      <c r="BK8">
        <v>11</v>
      </c>
      <c r="BL8" s="4">
        <v>75.95</v>
      </c>
      <c r="BM8" s="4">
        <v>11.39</v>
      </c>
      <c r="BN8" s="4">
        <v>87.34</v>
      </c>
      <c r="BO8" s="4">
        <v>87.34</v>
      </c>
      <c r="BQ8" t="s">
        <v>122</v>
      </c>
      <c r="BR8" t="s">
        <v>127</v>
      </c>
      <c r="BS8" s="3">
        <v>43812</v>
      </c>
      <c r="BT8" s="5">
        <v>0.40902777777777777</v>
      </c>
      <c r="BU8" t="s">
        <v>128</v>
      </c>
      <c r="BV8" t="s">
        <v>89</v>
      </c>
      <c r="BW8" t="s">
        <v>129</v>
      </c>
      <c r="BX8" t="s">
        <v>130</v>
      </c>
      <c r="BY8">
        <v>51194.98</v>
      </c>
      <c r="CA8" t="s">
        <v>131</v>
      </c>
      <c r="CC8" t="s">
        <v>119</v>
      </c>
      <c r="CD8">
        <v>3610</v>
      </c>
      <c r="CE8" t="s">
        <v>132</v>
      </c>
      <c r="CF8" s="3">
        <v>43816</v>
      </c>
      <c r="CI8">
        <v>1</v>
      </c>
      <c r="CJ8">
        <v>2</v>
      </c>
      <c r="CK8" t="s">
        <v>103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"009937264835"</f>
        <v>009937264835</v>
      </c>
      <c r="F9" s="3">
        <v>43808</v>
      </c>
      <c r="G9">
        <v>202006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77</v>
      </c>
      <c r="O9" t="s">
        <v>82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12.07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8.4</v>
      </c>
      <c r="BJ9">
        <v>11.4</v>
      </c>
      <c r="BK9">
        <v>12</v>
      </c>
      <c r="BL9" s="4">
        <v>75.95</v>
      </c>
      <c r="BM9" s="4">
        <v>11.39</v>
      </c>
      <c r="BN9" s="4">
        <v>87.34</v>
      </c>
      <c r="BO9" s="4">
        <v>87.34</v>
      </c>
      <c r="BQ9" t="s">
        <v>135</v>
      </c>
      <c r="BR9" t="s">
        <v>136</v>
      </c>
      <c r="BS9" s="3">
        <v>43810</v>
      </c>
      <c r="BT9" s="5">
        <v>0.59375</v>
      </c>
      <c r="BU9" t="s">
        <v>135</v>
      </c>
      <c r="BV9" t="s">
        <v>85</v>
      </c>
      <c r="BY9">
        <v>57048.9</v>
      </c>
      <c r="CA9" t="s">
        <v>137</v>
      </c>
      <c r="CC9" t="s">
        <v>134</v>
      </c>
      <c r="CD9">
        <v>3381</v>
      </c>
      <c r="CE9" t="s">
        <v>87</v>
      </c>
      <c r="CF9" s="3">
        <v>43816</v>
      </c>
      <c r="CI9">
        <v>4</v>
      </c>
      <c r="CJ9">
        <v>2</v>
      </c>
      <c r="CK9" t="s">
        <v>88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"009939671753"</f>
        <v>009939671753</v>
      </c>
      <c r="F10" s="3">
        <v>43817</v>
      </c>
      <c r="G10">
        <v>202006</v>
      </c>
      <c r="H10" t="s">
        <v>138</v>
      </c>
      <c r="I10" t="s">
        <v>139</v>
      </c>
      <c r="J10" t="s">
        <v>140</v>
      </c>
      <c r="K10" t="s">
        <v>78</v>
      </c>
      <c r="L10" t="s">
        <v>118</v>
      </c>
      <c r="M10" t="s">
        <v>119</v>
      </c>
      <c r="N10" t="s">
        <v>78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467.79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70</v>
      </c>
      <c r="BI10">
        <v>210</v>
      </c>
      <c r="BJ10">
        <v>1005.3</v>
      </c>
      <c r="BK10">
        <v>1006</v>
      </c>
      <c r="BL10" s="4">
        <v>2754.68</v>
      </c>
      <c r="BM10" s="4">
        <v>413.2</v>
      </c>
      <c r="BN10" s="4">
        <v>3167.88</v>
      </c>
      <c r="BO10" s="4">
        <v>3167.88</v>
      </c>
      <c r="BQ10" t="s">
        <v>127</v>
      </c>
      <c r="BR10" t="s">
        <v>141</v>
      </c>
      <c r="BS10" s="3">
        <v>43818</v>
      </c>
      <c r="BT10" s="5">
        <v>0.4145833333333333</v>
      </c>
      <c r="BU10" t="s">
        <v>142</v>
      </c>
      <c r="BV10" t="s">
        <v>85</v>
      </c>
      <c r="BY10">
        <v>71808</v>
      </c>
      <c r="CA10" t="s">
        <v>143</v>
      </c>
      <c r="CC10" t="s">
        <v>119</v>
      </c>
      <c r="CD10">
        <v>3610</v>
      </c>
      <c r="CE10" t="s">
        <v>87</v>
      </c>
      <c r="CF10" s="3">
        <v>43819</v>
      </c>
      <c r="CI10">
        <v>1</v>
      </c>
      <c r="CJ10">
        <v>1</v>
      </c>
      <c r="CK10" t="s">
        <v>144</v>
      </c>
      <c r="CL10" t="s">
        <v>89</v>
      </c>
    </row>
    <row r="11" spans="1:92">
      <c r="A11" t="s">
        <v>104</v>
      </c>
      <c r="B11" t="s">
        <v>73</v>
      </c>
      <c r="C11" t="s">
        <v>74</v>
      </c>
      <c r="E11" t="str">
        <f>"029908381399"</f>
        <v>029908381399</v>
      </c>
      <c r="F11" s="3">
        <v>43818</v>
      </c>
      <c r="G11">
        <v>202006</v>
      </c>
      <c r="H11" t="s">
        <v>90</v>
      </c>
      <c r="I11" t="s">
        <v>91</v>
      </c>
      <c r="J11" t="s">
        <v>77</v>
      </c>
      <c r="K11" t="s">
        <v>78</v>
      </c>
      <c r="L11" t="s">
        <v>145</v>
      </c>
      <c r="M11" t="s">
        <v>146</v>
      </c>
      <c r="N11" t="s">
        <v>147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17.57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2.9</v>
      </c>
      <c r="BJ11">
        <v>7.7</v>
      </c>
      <c r="BK11">
        <v>8</v>
      </c>
      <c r="BL11" s="4">
        <v>108.28</v>
      </c>
      <c r="BM11" s="4">
        <v>16.239999999999998</v>
      </c>
      <c r="BN11" s="4">
        <v>124.52</v>
      </c>
      <c r="BO11" s="4">
        <v>124.52</v>
      </c>
      <c r="BQ11" t="s">
        <v>148</v>
      </c>
      <c r="BR11" t="s">
        <v>95</v>
      </c>
      <c r="BS11" s="3">
        <v>43823</v>
      </c>
      <c r="BT11" s="5">
        <v>0.37708333333333338</v>
      </c>
      <c r="BU11" t="s">
        <v>149</v>
      </c>
      <c r="BV11" t="s">
        <v>85</v>
      </c>
      <c r="BY11">
        <v>38258</v>
      </c>
      <c r="CA11" t="s">
        <v>150</v>
      </c>
      <c r="CC11" t="s">
        <v>146</v>
      </c>
      <c r="CD11">
        <v>7441</v>
      </c>
      <c r="CE11" t="s">
        <v>87</v>
      </c>
      <c r="CF11" s="3">
        <v>43826</v>
      </c>
      <c r="CI11">
        <v>3</v>
      </c>
      <c r="CJ11">
        <v>3</v>
      </c>
      <c r="CK11" t="s">
        <v>151</v>
      </c>
      <c r="CL11" t="s">
        <v>89</v>
      </c>
    </row>
    <row r="12" spans="1:92">
      <c r="A12" t="s">
        <v>104</v>
      </c>
      <c r="B12" t="s">
        <v>73</v>
      </c>
      <c r="C12" t="s">
        <v>74</v>
      </c>
      <c r="E12" t="str">
        <f>"029908382477"</f>
        <v>029908382477</v>
      </c>
      <c r="F12" s="3">
        <v>43818</v>
      </c>
      <c r="G12">
        <v>202006</v>
      </c>
      <c r="H12" t="s">
        <v>90</v>
      </c>
      <c r="I12" t="s">
        <v>91</v>
      </c>
      <c r="J12" t="s">
        <v>77</v>
      </c>
      <c r="K12" t="s">
        <v>78</v>
      </c>
      <c r="L12" t="s">
        <v>145</v>
      </c>
      <c r="M12" t="s">
        <v>146</v>
      </c>
      <c r="N12" t="s">
        <v>94</v>
      </c>
      <c r="O12" t="s">
        <v>82</v>
      </c>
      <c r="P12" t="str">
        <f>"JESSICA                       "</f>
        <v xml:space="preserve">JESSICA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17.57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7.7</v>
      </c>
      <c r="BK12">
        <v>8</v>
      </c>
      <c r="BL12" s="4">
        <v>108.28</v>
      </c>
      <c r="BM12" s="4">
        <v>16.239999999999998</v>
      </c>
      <c r="BN12" s="4">
        <v>124.52</v>
      </c>
      <c r="BO12" s="4">
        <v>124.52</v>
      </c>
      <c r="BQ12" t="s">
        <v>152</v>
      </c>
      <c r="BR12" t="s">
        <v>95</v>
      </c>
      <c r="BS12" s="3">
        <v>43822</v>
      </c>
      <c r="BT12" s="5">
        <v>0.54513888888888895</v>
      </c>
      <c r="BU12" t="s">
        <v>153</v>
      </c>
      <c r="BV12" t="s">
        <v>85</v>
      </c>
      <c r="BY12">
        <v>38258</v>
      </c>
      <c r="CA12" t="s">
        <v>154</v>
      </c>
      <c r="CC12" t="s">
        <v>146</v>
      </c>
      <c r="CD12">
        <v>7459</v>
      </c>
      <c r="CE12" t="s">
        <v>87</v>
      </c>
      <c r="CF12" s="3">
        <v>43823</v>
      </c>
      <c r="CI12">
        <v>3</v>
      </c>
      <c r="CJ12">
        <v>2</v>
      </c>
      <c r="CK12" t="s">
        <v>151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"029908368610"</f>
        <v>029908368610</v>
      </c>
      <c r="F13" s="3">
        <v>43819</v>
      </c>
      <c r="G13">
        <v>202006</v>
      </c>
      <c r="H13" t="s">
        <v>118</v>
      </c>
      <c r="I13" t="s">
        <v>119</v>
      </c>
      <c r="J13" t="s">
        <v>155</v>
      </c>
      <c r="K13" t="s">
        <v>78</v>
      </c>
      <c r="L13" t="s">
        <v>75</v>
      </c>
      <c r="M13" t="s">
        <v>76</v>
      </c>
      <c r="N13" t="s">
        <v>77</v>
      </c>
      <c r="O13" t="s">
        <v>82</v>
      </c>
      <c r="P13" t="str">
        <f>"LINDI                         "</f>
        <v xml:space="preserve">LINDI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16.09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5.6</v>
      </c>
      <c r="BJ13">
        <v>14.4</v>
      </c>
      <c r="BK13">
        <v>15</v>
      </c>
      <c r="BL13" s="4">
        <v>99.59</v>
      </c>
      <c r="BM13" s="4">
        <v>14.94</v>
      </c>
      <c r="BN13" s="4">
        <v>114.53</v>
      </c>
      <c r="BO13" s="4">
        <v>114.53</v>
      </c>
      <c r="BQ13" t="s">
        <v>156</v>
      </c>
      <c r="BR13" t="s">
        <v>127</v>
      </c>
      <c r="BS13" s="3">
        <v>43822</v>
      </c>
      <c r="BT13" s="5">
        <v>0.32013888888888892</v>
      </c>
      <c r="BU13" t="s">
        <v>157</v>
      </c>
      <c r="BV13" t="s">
        <v>85</v>
      </c>
      <c r="BY13">
        <v>159212.9</v>
      </c>
      <c r="CC13" t="s">
        <v>76</v>
      </c>
      <c r="CD13">
        <v>2013</v>
      </c>
      <c r="CE13" t="s">
        <v>87</v>
      </c>
      <c r="CF13" s="3">
        <v>43823</v>
      </c>
      <c r="CI13">
        <v>1</v>
      </c>
      <c r="CJ13">
        <v>1</v>
      </c>
      <c r="CK13" t="s">
        <v>117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"009939316053"</f>
        <v>009939316053</v>
      </c>
      <c r="F14" s="3">
        <v>43822</v>
      </c>
      <c r="G14">
        <v>202006</v>
      </c>
      <c r="H14" t="s">
        <v>75</v>
      </c>
      <c r="I14" t="s">
        <v>76</v>
      </c>
      <c r="J14" t="s">
        <v>158</v>
      </c>
      <c r="K14" t="s">
        <v>78</v>
      </c>
      <c r="L14" t="s">
        <v>75</v>
      </c>
      <c r="M14" t="s">
        <v>76</v>
      </c>
      <c r="N14" t="s">
        <v>77</v>
      </c>
      <c r="O14" t="s">
        <v>82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12.07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2</v>
      </c>
      <c r="BK14">
        <v>2</v>
      </c>
      <c r="BL14" s="4">
        <v>75.95</v>
      </c>
      <c r="BM14" s="4">
        <v>11.39</v>
      </c>
      <c r="BN14" s="4">
        <v>87.34</v>
      </c>
      <c r="BO14" s="4">
        <v>87.34</v>
      </c>
      <c r="BQ14" t="s">
        <v>159</v>
      </c>
      <c r="BR14" t="s">
        <v>122</v>
      </c>
      <c r="BS14" s="3">
        <v>43823</v>
      </c>
      <c r="BT14" s="5">
        <v>0.34375</v>
      </c>
      <c r="BU14" t="s">
        <v>160</v>
      </c>
      <c r="BV14" t="s">
        <v>85</v>
      </c>
      <c r="BY14">
        <v>10028.93</v>
      </c>
      <c r="CC14" t="s">
        <v>76</v>
      </c>
      <c r="CD14">
        <v>2013</v>
      </c>
      <c r="CE14" t="s">
        <v>87</v>
      </c>
      <c r="CF14" s="3">
        <v>43826</v>
      </c>
      <c r="CI14">
        <v>1</v>
      </c>
      <c r="CJ14">
        <v>1</v>
      </c>
      <c r="CK14" t="s">
        <v>103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"009939652593"</f>
        <v>009939652593</v>
      </c>
      <c r="F15" s="3">
        <v>43822</v>
      </c>
      <c r="G15">
        <v>202006</v>
      </c>
      <c r="H15" t="s">
        <v>161</v>
      </c>
      <c r="I15" t="s">
        <v>162</v>
      </c>
      <c r="J15" t="s">
        <v>163</v>
      </c>
      <c r="K15" t="s">
        <v>78</v>
      </c>
      <c r="L15" t="s">
        <v>75</v>
      </c>
      <c r="M15" t="s">
        <v>76</v>
      </c>
      <c r="N15" t="s">
        <v>77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12.07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1.2</v>
      </c>
      <c r="BJ15">
        <v>2.6</v>
      </c>
      <c r="BK15">
        <v>3</v>
      </c>
      <c r="BL15" s="4">
        <v>75.95</v>
      </c>
      <c r="BM15" s="4">
        <v>11.39</v>
      </c>
      <c r="BN15" s="4">
        <v>87.34</v>
      </c>
      <c r="BO15" s="4">
        <v>87.34</v>
      </c>
      <c r="BR15" t="s">
        <v>122</v>
      </c>
      <c r="BS15" s="3">
        <v>43823</v>
      </c>
      <c r="BT15" s="5">
        <v>0.34097222222222223</v>
      </c>
      <c r="BU15" t="s">
        <v>160</v>
      </c>
      <c r="BV15" t="s">
        <v>85</v>
      </c>
      <c r="BY15">
        <v>12883.66</v>
      </c>
      <c r="CC15" t="s">
        <v>76</v>
      </c>
      <c r="CD15">
        <v>2016</v>
      </c>
      <c r="CE15" t="s">
        <v>87</v>
      </c>
      <c r="CF15" s="3">
        <v>43826</v>
      </c>
      <c r="CI15">
        <v>1</v>
      </c>
      <c r="CJ15">
        <v>1</v>
      </c>
      <c r="CK15" t="s">
        <v>103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"009939414344"</f>
        <v>009939414344</v>
      </c>
      <c r="F16" s="3">
        <v>43829</v>
      </c>
      <c r="G16">
        <v>202006</v>
      </c>
      <c r="H16" t="s">
        <v>164</v>
      </c>
      <c r="I16" t="s">
        <v>165</v>
      </c>
      <c r="J16" t="s">
        <v>158</v>
      </c>
      <c r="K16" t="s">
        <v>78</v>
      </c>
      <c r="L16" t="s">
        <v>75</v>
      </c>
      <c r="M16" t="s">
        <v>76</v>
      </c>
      <c r="N16" t="s">
        <v>77</v>
      </c>
      <c r="O16" t="s">
        <v>108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7.51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0.7</v>
      </c>
      <c r="BJ16">
        <v>2.4</v>
      </c>
      <c r="BK16">
        <v>2.5</v>
      </c>
      <c r="BL16" s="4">
        <v>44.14</v>
      </c>
      <c r="BM16" s="4">
        <v>6.62</v>
      </c>
      <c r="BN16" s="4">
        <v>50.76</v>
      </c>
      <c r="BO16" s="4">
        <v>50.76</v>
      </c>
      <c r="BQ16" t="s">
        <v>166</v>
      </c>
      <c r="BR16" t="s">
        <v>166</v>
      </c>
      <c r="BS16" s="3">
        <v>43830</v>
      </c>
      <c r="BT16" s="5">
        <v>0.30555555555555552</v>
      </c>
      <c r="BU16" t="s">
        <v>157</v>
      </c>
      <c r="BV16" t="s">
        <v>85</v>
      </c>
      <c r="BY16">
        <v>12146.76</v>
      </c>
      <c r="BZ16" t="s">
        <v>27</v>
      </c>
      <c r="CC16" t="s">
        <v>76</v>
      </c>
      <c r="CD16">
        <v>2013</v>
      </c>
      <c r="CE16" t="s">
        <v>87</v>
      </c>
      <c r="CF16" s="3">
        <v>43832</v>
      </c>
      <c r="CI16">
        <v>1</v>
      </c>
      <c r="CJ16">
        <v>1</v>
      </c>
      <c r="CK16">
        <v>22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"080002513843"</f>
        <v>080002513843</v>
      </c>
      <c r="F17" s="3">
        <v>43829</v>
      </c>
      <c r="G17">
        <v>202006</v>
      </c>
      <c r="H17" t="s">
        <v>167</v>
      </c>
      <c r="I17" t="s">
        <v>168</v>
      </c>
      <c r="J17" t="s">
        <v>169</v>
      </c>
      <c r="K17" t="s">
        <v>78</v>
      </c>
      <c r="L17" t="s">
        <v>75</v>
      </c>
      <c r="M17" t="s">
        <v>76</v>
      </c>
      <c r="N17" t="s">
        <v>170</v>
      </c>
      <c r="O17" t="s">
        <v>108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8.58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0.5</v>
      </c>
      <c r="BK17">
        <v>1</v>
      </c>
      <c r="BL17" s="4">
        <v>50.45</v>
      </c>
      <c r="BM17" s="4">
        <v>7.57</v>
      </c>
      <c r="BN17" s="4">
        <v>58.02</v>
      </c>
      <c r="BO17" s="4">
        <v>58.02</v>
      </c>
      <c r="BQ17" t="s">
        <v>171</v>
      </c>
      <c r="BR17" t="s">
        <v>172</v>
      </c>
      <c r="BS17" s="3">
        <v>43830</v>
      </c>
      <c r="BT17" s="5">
        <v>0.30555555555555552</v>
      </c>
      <c r="BU17" t="s">
        <v>157</v>
      </c>
      <c r="BV17" t="s">
        <v>85</v>
      </c>
      <c r="BY17">
        <v>2400</v>
      </c>
      <c r="BZ17" t="s">
        <v>27</v>
      </c>
      <c r="CC17" t="s">
        <v>76</v>
      </c>
      <c r="CD17">
        <v>2013</v>
      </c>
      <c r="CE17" t="s">
        <v>132</v>
      </c>
      <c r="CF17" s="3">
        <v>43832</v>
      </c>
      <c r="CI17">
        <v>1</v>
      </c>
      <c r="CJ17">
        <v>1</v>
      </c>
      <c r="CK17">
        <v>21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"009939332184"</f>
        <v>009939332184</v>
      </c>
      <c r="F18" s="3">
        <v>43823</v>
      </c>
      <c r="G18">
        <v>202006</v>
      </c>
      <c r="H18" t="s">
        <v>173</v>
      </c>
      <c r="I18" t="s">
        <v>146</v>
      </c>
      <c r="J18" t="s">
        <v>174</v>
      </c>
      <c r="K18" t="s">
        <v>78</v>
      </c>
      <c r="L18" t="s">
        <v>75</v>
      </c>
      <c r="M18" t="s">
        <v>76</v>
      </c>
      <c r="N18" t="s">
        <v>175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17.57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1.1000000000000001</v>
      </c>
      <c r="BJ18">
        <v>2.2000000000000002</v>
      </c>
      <c r="BK18">
        <v>3</v>
      </c>
      <c r="BL18" s="4">
        <v>108.28</v>
      </c>
      <c r="BM18" s="4">
        <v>16.239999999999998</v>
      </c>
      <c r="BN18" s="4">
        <v>124.52</v>
      </c>
      <c r="BO18" s="4">
        <v>124.52</v>
      </c>
      <c r="BQ18" t="s">
        <v>176</v>
      </c>
      <c r="BR18" t="s">
        <v>177</v>
      </c>
      <c r="BS18" s="3">
        <v>43826</v>
      </c>
      <c r="BT18" s="5">
        <v>0.41319444444444442</v>
      </c>
      <c r="BU18" t="s">
        <v>178</v>
      </c>
      <c r="BV18" t="s">
        <v>85</v>
      </c>
      <c r="BY18">
        <v>10866.24</v>
      </c>
      <c r="CC18" t="s">
        <v>76</v>
      </c>
      <c r="CD18">
        <v>2013</v>
      </c>
      <c r="CE18" t="s">
        <v>87</v>
      </c>
      <c r="CF18" s="3">
        <v>43829</v>
      </c>
      <c r="CI18">
        <v>2</v>
      </c>
      <c r="CJ18">
        <v>3</v>
      </c>
      <c r="CK18" t="s">
        <v>151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"029908368601"</f>
        <v>029908368601</v>
      </c>
      <c r="F19" s="3">
        <v>43829</v>
      </c>
      <c r="G19">
        <v>202006</v>
      </c>
      <c r="H19" t="s">
        <v>118</v>
      </c>
      <c r="I19" t="s">
        <v>119</v>
      </c>
      <c r="J19" t="s">
        <v>155</v>
      </c>
      <c r="K19" t="s">
        <v>78</v>
      </c>
      <c r="L19" t="s">
        <v>173</v>
      </c>
      <c r="M19" t="s">
        <v>146</v>
      </c>
      <c r="N19" t="s">
        <v>179</v>
      </c>
      <c r="O19" t="s">
        <v>180</v>
      </c>
      <c r="P19" t="str">
        <f>"LINDI                         "</f>
        <v xml:space="preserve">LINDI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56.33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10</v>
      </c>
      <c r="BJ19">
        <v>13.3</v>
      </c>
      <c r="BK19">
        <v>14</v>
      </c>
      <c r="BL19" s="4">
        <v>331.13</v>
      </c>
      <c r="BM19" s="4">
        <v>49.67</v>
      </c>
      <c r="BN19" s="4">
        <v>380.8</v>
      </c>
      <c r="BO19" s="4">
        <v>380.8</v>
      </c>
      <c r="BQ19" t="s">
        <v>181</v>
      </c>
      <c r="BR19" t="s">
        <v>127</v>
      </c>
      <c r="BS19" s="3">
        <v>43832</v>
      </c>
      <c r="BT19" s="5">
        <v>0.59722222222222221</v>
      </c>
      <c r="BU19" t="s">
        <v>182</v>
      </c>
      <c r="BV19" t="s">
        <v>89</v>
      </c>
      <c r="BW19" t="s">
        <v>183</v>
      </c>
      <c r="BX19" t="s">
        <v>184</v>
      </c>
      <c r="BY19">
        <v>66495</v>
      </c>
      <c r="BZ19" t="s">
        <v>27</v>
      </c>
      <c r="CC19" t="s">
        <v>146</v>
      </c>
      <c r="CD19">
        <v>7530</v>
      </c>
      <c r="CE19" t="s">
        <v>87</v>
      </c>
      <c r="CF19" s="3">
        <v>43833</v>
      </c>
      <c r="CI19">
        <v>1</v>
      </c>
      <c r="CJ19">
        <v>3</v>
      </c>
      <c r="CK19">
        <v>31</v>
      </c>
      <c r="CL19" t="s">
        <v>89</v>
      </c>
    </row>
    <row r="20" spans="1:90">
      <c r="A20" t="s">
        <v>104</v>
      </c>
      <c r="B20" t="s">
        <v>73</v>
      </c>
      <c r="C20" t="s">
        <v>74</v>
      </c>
      <c r="E20" t="str">
        <f>"029908368605"</f>
        <v>029908368605</v>
      </c>
      <c r="F20" s="3">
        <v>43822</v>
      </c>
      <c r="G20">
        <v>202006</v>
      </c>
      <c r="H20" t="s">
        <v>118</v>
      </c>
      <c r="I20" t="s">
        <v>119</v>
      </c>
      <c r="J20" t="s">
        <v>155</v>
      </c>
      <c r="K20" t="s">
        <v>78</v>
      </c>
      <c r="L20" t="s">
        <v>90</v>
      </c>
      <c r="M20" t="s">
        <v>91</v>
      </c>
      <c r="N20" t="s">
        <v>185</v>
      </c>
      <c r="O20" t="s">
        <v>180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63.88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80</v>
      </c>
      <c r="BJ20">
        <v>19.2</v>
      </c>
      <c r="BK20">
        <v>80</v>
      </c>
      <c r="BL20" s="4">
        <v>375.51</v>
      </c>
      <c r="BM20" s="4">
        <v>56.33</v>
      </c>
      <c r="BN20" s="4">
        <v>431.84</v>
      </c>
      <c r="BO20" s="4">
        <v>431.84</v>
      </c>
      <c r="BQ20" t="s">
        <v>186</v>
      </c>
      <c r="BR20" t="s">
        <v>127</v>
      </c>
      <c r="BS20" s="3">
        <v>43823</v>
      </c>
      <c r="BT20" s="5">
        <v>0.43541666666666662</v>
      </c>
      <c r="BU20" t="s">
        <v>187</v>
      </c>
      <c r="BV20" t="s">
        <v>85</v>
      </c>
      <c r="BY20">
        <v>60000</v>
      </c>
      <c r="CA20" t="s">
        <v>131</v>
      </c>
      <c r="CC20" t="s">
        <v>91</v>
      </c>
      <c r="CD20">
        <v>4309</v>
      </c>
      <c r="CE20" t="s">
        <v>87</v>
      </c>
      <c r="CF20" s="3">
        <v>43826</v>
      </c>
      <c r="CI20">
        <v>1</v>
      </c>
      <c r="CJ20">
        <v>1</v>
      </c>
      <c r="CK20">
        <v>32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"009939332185"</f>
        <v>009939332185</v>
      </c>
      <c r="F21" s="3">
        <v>43826</v>
      </c>
      <c r="G21">
        <v>202006</v>
      </c>
      <c r="H21" t="s">
        <v>173</v>
      </c>
      <c r="I21" t="s">
        <v>146</v>
      </c>
      <c r="J21" t="s">
        <v>188</v>
      </c>
      <c r="K21" t="s">
        <v>78</v>
      </c>
      <c r="L21" t="s">
        <v>75</v>
      </c>
      <c r="M21" t="s">
        <v>76</v>
      </c>
      <c r="N21" t="s">
        <v>189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17.57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1.9</v>
      </c>
      <c r="BK21">
        <v>2</v>
      </c>
      <c r="BL21" s="4">
        <v>108.28</v>
      </c>
      <c r="BM21" s="4">
        <v>16.239999999999998</v>
      </c>
      <c r="BN21" s="4">
        <v>124.52</v>
      </c>
      <c r="BO21" s="4">
        <v>124.52</v>
      </c>
      <c r="BR21" t="s">
        <v>176</v>
      </c>
      <c r="BS21" s="3">
        <v>43829</v>
      </c>
      <c r="BT21" s="5">
        <v>0.40486111111111112</v>
      </c>
      <c r="BU21" t="s">
        <v>178</v>
      </c>
      <c r="BV21" t="s">
        <v>85</v>
      </c>
      <c r="BY21">
        <v>9412.2000000000007</v>
      </c>
      <c r="CC21" t="s">
        <v>76</v>
      </c>
      <c r="CD21">
        <v>2013</v>
      </c>
      <c r="CE21" t="s">
        <v>87</v>
      </c>
      <c r="CF21" s="3">
        <v>43830</v>
      </c>
      <c r="CI21">
        <v>2</v>
      </c>
      <c r="CJ21">
        <v>1</v>
      </c>
      <c r="CK21" t="s">
        <v>151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"080002504303"</f>
        <v>080002504303</v>
      </c>
      <c r="F22" s="3">
        <v>43808</v>
      </c>
      <c r="G22">
        <v>202006</v>
      </c>
      <c r="H22" t="s">
        <v>118</v>
      </c>
      <c r="I22" t="s">
        <v>119</v>
      </c>
      <c r="J22" t="s">
        <v>120</v>
      </c>
      <c r="K22" t="s">
        <v>78</v>
      </c>
      <c r="L22" t="s">
        <v>190</v>
      </c>
      <c r="M22" t="s">
        <v>191</v>
      </c>
      <c r="N22" t="s">
        <v>192</v>
      </c>
      <c r="O22" t="s">
        <v>108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51.47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6</v>
      </c>
      <c r="BJ22">
        <v>11.7</v>
      </c>
      <c r="BK22">
        <v>12</v>
      </c>
      <c r="BL22" s="4">
        <v>302.54000000000002</v>
      </c>
      <c r="BM22" s="4">
        <v>45.38</v>
      </c>
      <c r="BN22" s="4">
        <v>347.92</v>
      </c>
      <c r="BO22" s="4">
        <v>347.92</v>
      </c>
      <c r="BQ22" t="s">
        <v>122</v>
      </c>
      <c r="BR22" t="s">
        <v>123</v>
      </c>
      <c r="BS22" s="3">
        <v>43811</v>
      </c>
      <c r="BT22" s="5">
        <v>0.48541666666666666</v>
      </c>
      <c r="BU22" t="s">
        <v>193</v>
      </c>
      <c r="BV22" t="s">
        <v>89</v>
      </c>
      <c r="BW22" t="s">
        <v>183</v>
      </c>
      <c r="BX22" t="s">
        <v>194</v>
      </c>
      <c r="BY22">
        <v>58386.89</v>
      </c>
      <c r="CA22" t="s">
        <v>195</v>
      </c>
      <c r="CC22" t="s">
        <v>191</v>
      </c>
      <c r="CD22">
        <v>1724</v>
      </c>
      <c r="CE22" t="s">
        <v>132</v>
      </c>
      <c r="CF22" s="3">
        <v>43812</v>
      </c>
      <c r="CI22">
        <v>1</v>
      </c>
      <c r="CJ22">
        <v>1</v>
      </c>
      <c r="CK22">
        <v>21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"009939462986"</f>
        <v>009939462986</v>
      </c>
      <c r="F23" s="3">
        <v>43823</v>
      </c>
      <c r="G23">
        <v>202006</v>
      </c>
      <c r="H23" t="s">
        <v>196</v>
      </c>
      <c r="I23" t="s">
        <v>197</v>
      </c>
      <c r="J23" t="s">
        <v>158</v>
      </c>
      <c r="K23" t="s">
        <v>78</v>
      </c>
      <c r="L23" t="s">
        <v>75</v>
      </c>
      <c r="M23" t="s">
        <v>76</v>
      </c>
      <c r="N23" t="s">
        <v>77</v>
      </c>
      <c r="O23" t="s">
        <v>108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6.71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1.8</v>
      </c>
      <c r="BK23">
        <v>2</v>
      </c>
      <c r="BL23" s="4">
        <v>39.42</v>
      </c>
      <c r="BM23" s="4">
        <v>5.91</v>
      </c>
      <c r="BN23" s="4">
        <v>45.33</v>
      </c>
      <c r="BO23" s="4">
        <v>45.33</v>
      </c>
      <c r="BQ23" t="s">
        <v>136</v>
      </c>
      <c r="BR23" t="s">
        <v>136</v>
      </c>
      <c r="BS23" s="3">
        <v>43826</v>
      </c>
      <c r="BT23" s="5">
        <v>0.41319444444444442</v>
      </c>
      <c r="BU23" t="s">
        <v>178</v>
      </c>
      <c r="BV23" t="s">
        <v>85</v>
      </c>
      <c r="BY23">
        <v>9097.93</v>
      </c>
      <c r="BZ23" t="s">
        <v>27</v>
      </c>
      <c r="CC23" t="s">
        <v>76</v>
      </c>
      <c r="CD23">
        <v>2013</v>
      </c>
      <c r="CE23" t="s">
        <v>87</v>
      </c>
      <c r="CF23" s="3">
        <v>43829</v>
      </c>
      <c r="CI23">
        <v>1</v>
      </c>
      <c r="CJ23">
        <v>3</v>
      </c>
      <c r="CK23">
        <v>22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"080002498214"</f>
        <v>080002498214</v>
      </c>
      <c r="F24" s="3">
        <v>43802</v>
      </c>
      <c r="G24">
        <v>202006</v>
      </c>
      <c r="H24" t="s">
        <v>118</v>
      </c>
      <c r="I24" t="s">
        <v>119</v>
      </c>
      <c r="J24" t="s">
        <v>120</v>
      </c>
      <c r="K24" t="s">
        <v>78</v>
      </c>
      <c r="L24" t="s">
        <v>164</v>
      </c>
      <c r="M24" t="s">
        <v>165</v>
      </c>
      <c r="N24" t="s">
        <v>198</v>
      </c>
      <c r="O24" t="s">
        <v>108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12.87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2.7</v>
      </c>
      <c r="BJ24">
        <v>1.8</v>
      </c>
      <c r="BK24">
        <v>3</v>
      </c>
      <c r="BL24" s="4">
        <v>75.66</v>
      </c>
      <c r="BM24" s="4">
        <v>11.35</v>
      </c>
      <c r="BN24" s="4">
        <v>87.01</v>
      </c>
      <c r="BO24" s="4">
        <v>87.01</v>
      </c>
      <c r="BQ24" t="s">
        <v>122</v>
      </c>
      <c r="BR24" t="s">
        <v>123</v>
      </c>
      <c r="BS24" s="3">
        <v>43803</v>
      </c>
      <c r="BT24" s="5">
        <v>0.39374999999999999</v>
      </c>
      <c r="BU24" t="s">
        <v>199</v>
      </c>
      <c r="BV24" t="s">
        <v>85</v>
      </c>
      <c r="BY24">
        <v>9220.67</v>
      </c>
      <c r="CC24" t="s">
        <v>165</v>
      </c>
      <c r="CD24">
        <v>2194</v>
      </c>
      <c r="CE24" t="s">
        <v>132</v>
      </c>
      <c r="CF24" s="3">
        <v>43804</v>
      </c>
      <c r="CI24">
        <v>1</v>
      </c>
      <c r="CJ24">
        <v>1</v>
      </c>
      <c r="CK24">
        <v>21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"009939527849"</f>
        <v>009939527849</v>
      </c>
      <c r="F25" s="3">
        <v>43823</v>
      </c>
      <c r="G25">
        <v>202006</v>
      </c>
      <c r="H25" t="s">
        <v>200</v>
      </c>
      <c r="I25" t="s">
        <v>201</v>
      </c>
      <c r="J25" t="s">
        <v>78</v>
      </c>
      <c r="K25" t="s">
        <v>78</v>
      </c>
      <c r="L25" t="s">
        <v>118</v>
      </c>
      <c r="M25" t="s">
        <v>119</v>
      </c>
      <c r="N25" t="s">
        <v>78</v>
      </c>
      <c r="O25" t="s">
        <v>108</v>
      </c>
      <c r="P25" t="str">
        <f>"1912230066                    "</f>
        <v xml:space="preserve">1912230066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118.03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4</v>
      </c>
      <c r="BI25">
        <v>15.3</v>
      </c>
      <c r="BJ25">
        <v>6.5</v>
      </c>
      <c r="BK25">
        <v>15.5</v>
      </c>
      <c r="BL25" s="4">
        <v>693.79</v>
      </c>
      <c r="BM25" s="4">
        <v>104.07</v>
      </c>
      <c r="BN25" s="4">
        <v>797.86</v>
      </c>
      <c r="BO25" s="4">
        <v>797.86</v>
      </c>
      <c r="BQ25" t="s">
        <v>202</v>
      </c>
      <c r="BR25" t="s">
        <v>203</v>
      </c>
      <c r="BS25" s="3">
        <v>43826</v>
      </c>
      <c r="BT25" s="5">
        <v>0.35138888888888892</v>
      </c>
      <c r="BU25" t="s">
        <v>142</v>
      </c>
      <c r="BV25" t="s">
        <v>85</v>
      </c>
      <c r="BY25">
        <v>32297.16</v>
      </c>
      <c r="BZ25" t="s">
        <v>27</v>
      </c>
      <c r="CA25" t="s">
        <v>131</v>
      </c>
      <c r="CC25" t="s">
        <v>119</v>
      </c>
      <c r="CD25">
        <v>3610</v>
      </c>
      <c r="CE25" t="s">
        <v>87</v>
      </c>
      <c r="CF25" s="3">
        <v>43829</v>
      </c>
      <c r="CI25">
        <v>1</v>
      </c>
      <c r="CJ25">
        <v>3</v>
      </c>
      <c r="CK25">
        <v>23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"080002498209"</f>
        <v>080002498209</v>
      </c>
      <c r="F26" s="3">
        <v>43802</v>
      </c>
      <c r="G26">
        <v>202006</v>
      </c>
      <c r="H26" t="s">
        <v>118</v>
      </c>
      <c r="I26" t="s">
        <v>119</v>
      </c>
      <c r="J26" t="s">
        <v>120</v>
      </c>
      <c r="K26" t="s">
        <v>78</v>
      </c>
      <c r="L26" t="s">
        <v>173</v>
      </c>
      <c r="M26" t="s">
        <v>146</v>
      </c>
      <c r="N26" t="s">
        <v>204</v>
      </c>
      <c r="O26" t="s">
        <v>108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8.58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1.2</v>
      </c>
      <c r="BK26">
        <v>1.5</v>
      </c>
      <c r="BL26" s="4">
        <v>50.45</v>
      </c>
      <c r="BM26" s="4">
        <v>7.57</v>
      </c>
      <c r="BN26" s="4">
        <v>58.02</v>
      </c>
      <c r="BO26" s="4">
        <v>58.02</v>
      </c>
      <c r="BQ26" t="s">
        <v>122</v>
      </c>
      <c r="BR26" t="s">
        <v>123</v>
      </c>
      <c r="BS26" s="3">
        <v>43803</v>
      </c>
      <c r="BT26" s="5">
        <v>0.47916666666666669</v>
      </c>
      <c r="BU26" t="s">
        <v>205</v>
      </c>
      <c r="BV26" t="s">
        <v>85</v>
      </c>
      <c r="BY26">
        <v>6000</v>
      </c>
      <c r="CA26" t="s">
        <v>206</v>
      </c>
      <c r="CC26" t="s">
        <v>146</v>
      </c>
      <c r="CD26">
        <v>7806</v>
      </c>
      <c r="CE26" t="s">
        <v>132</v>
      </c>
      <c r="CF26" s="3">
        <v>43804</v>
      </c>
      <c r="CI26">
        <v>1</v>
      </c>
      <c r="CJ26">
        <v>1</v>
      </c>
      <c r="CK26">
        <v>21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"019909935928"</f>
        <v>019909935928</v>
      </c>
      <c r="F27" s="3">
        <v>43823</v>
      </c>
      <c r="G27">
        <v>202006</v>
      </c>
      <c r="H27" t="s">
        <v>173</v>
      </c>
      <c r="I27" t="s">
        <v>146</v>
      </c>
      <c r="J27" t="s">
        <v>207</v>
      </c>
      <c r="K27" t="s">
        <v>78</v>
      </c>
      <c r="L27" t="s">
        <v>75</v>
      </c>
      <c r="M27" t="s">
        <v>76</v>
      </c>
      <c r="N27" t="s">
        <v>77</v>
      </c>
      <c r="O27" t="s">
        <v>108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8.58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1.1000000000000001</v>
      </c>
      <c r="BJ27">
        <v>1.7</v>
      </c>
      <c r="BK27">
        <v>2</v>
      </c>
      <c r="BL27" s="4">
        <v>50.45</v>
      </c>
      <c r="BM27" s="4">
        <v>7.57</v>
      </c>
      <c r="BN27" s="4">
        <v>58.02</v>
      </c>
      <c r="BO27" s="4">
        <v>58.02</v>
      </c>
      <c r="BR27" t="s">
        <v>208</v>
      </c>
      <c r="BS27" s="3">
        <v>43826</v>
      </c>
      <c r="BT27" s="5">
        <v>0.41319444444444442</v>
      </c>
      <c r="BU27" t="s">
        <v>178</v>
      </c>
      <c r="BV27" t="s">
        <v>85</v>
      </c>
      <c r="BY27">
        <v>8559.7199999999993</v>
      </c>
      <c r="BZ27" t="s">
        <v>27</v>
      </c>
      <c r="CA27" t="s">
        <v>178</v>
      </c>
      <c r="CC27" t="s">
        <v>76</v>
      </c>
      <c r="CD27">
        <v>2013</v>
      </c>
      <c r="CE27" t="s">
        <v>87</v>
      </c>
      <c r="CF27" s="3">
        <v>43829</v>
      </c>
      <c r="CI27">
        <v>1</v>
      </c>
      <c r="CJ27">
        <v>3</v>
      </c>
      <c r="CK27">
        <v>21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"080002498200"</f>
        <v>080002498200</v>
      </c>
      <c r="F28" s="3">
        <v>43802</v>
      </c>
      <c r="G28">
        <v>202006</v>
      </c>
      <c r="H28" t="s">
        <v>118</v>
      </c>
      <c r="I28" t="s">
        <v>119</v>
      </c>
      <c r="J28" t="s">
        <v>120</v>
      </c>
      <c r="K28" t="s">
        <v>78</v>
      </c>
      <c r="L28" t="s">
        <v>75</v>
      </c>
      <c r="M28" t="s">
        <v>76</v>
      </c>
      <c r="N28" t="s">
        <v>209</v>
      </c>
      <c r="O28" t="s">
        <v>108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12.87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2.8</v>
      </c>
      <c r="BJ28">
        <v>1.5</v>
      </c>
      <c r="BK28">
        <v>3</v>
      </c>
      <c r="BL28" s="4">
        <v>75.66</v>
      </c>
      <c r="BM28" s="4">
        <v>11.35</v>
      </c>
      <c r="BN28" s="4">
        <v>87.01</v>
      </c>
      <c r="BO28" s="4">
        <v>87.01</v>
      </c>
      <c r="BQ28" t="s">
        <v>122</v>
      </c>
      <c r="BR28" t="s">
        <v>123</v>
      </c>
      <c r="BS28" s="3">
        <v>43803</v>
      </c>
      <c r="BT28" s="5">
        <v>0.43402777777777773</v>
      </c>
      <c r="BU28" t="s">
        <v>210</v>
      </c>
      <c r="BV28" t="s">
        <v>85</v>
      </c>
      <c r="BY28">
        <v>7611</v>
      </c>
      <c r="CC28" t="s">
        <v>76</v>
      </c>
      <c r="CD28">
        <v>2007</v>
      </c>
      <c r="CE28" t="s">
        <v>132</v>
      </c>
      <c r="CF28" s="3">
        <v>43804</v>
      </c>
      <c r="CI28">
        <v>1</v>
      </c>
      <c r="CJ28">
        <v>1</v>
      </c>
      <c r="CK28">
        <v>21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"080002498283"</f>
        <v>080002498283</v>
      </c>
      <c r="F29" s="3">
        <v>43802</v>
      </c>
      <c r="G29">
        <v>202006</v>
      </c>
      <c r="H29" t="s">
        <v>118</v>
      </c>
      <c r="I29" t="s">
        <v>119</v>
      </c>
      <c r="J29" t="s">
        <v>120</v>
      </c>
      <c r="K29" t="s">
        <v>78</v>
      </c>
      <c r="L29" t="s">
        <v>211</v>
      </c>
      <c r="M29" t="s">
        <v>212</v>
      </c>
      <c r="N29" t="s">
        <v>213</v>
      </c>
      <c r="O29" t="s">
        <v>108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8.58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1.3</v>
      </c>
      <c r="BJ29">
        <v>1.6</v>
      </c>
      <c r="BK29">
        <v>2</v>
      </c>
      <c r="BL29" s="4">
        <v>50.45</v>
      </c>
      <c r="BM29" s="4">
        <v>7.57</v>
      </c>
      <c r="BN29" s="4">
        <v>58.02</v>
      </c>
      <c r="BO29" s="4">
        <v>58.02</v>
      </c>
      <c r="BQ29" t="s">
        <v>172</v>
      </c>
      <c r="BR29" t="s">
        <v>123</v>
      </c>
      <c r="BS29" s="3">
        <v>43803</v>
      </c>
      <c r="BT29" s="5">
        <v>0.43472222222222223</v>
      </c>
      <c r="BU29" t="s">
        <v>214</v>
      </c>
      <c r="BV29" t="s">
        <v>85</v>
      </c>
      <c r="BY29">
        <v>8210.02</v>
      </c>
      <c r="CA29" t="s">
        <v>215</v>
      </c>
      <c r="CC29" t="s">
        <v>212</v>
      </c>
      <c r="CD29">
        <v>63</v>
      </c>
      <c r="CE29" t="s">
        <v>132</v>
      </c>
      <c r="CF29" s="3">
        <v>43804</v>
      </c>
      <c r="CI29">
        <v>1</v>
      </c>
      <c r="CJ29">
        <v>1</v>
      </c>
      <c r="CK29">
        <v>21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"080002498185"</f>
        <v>080002498185</v>
      </c>
      <c r="F30" s="3">
        <v>43802</v>
      </c>
      <c r="G30">
        <v>202006</v>
      </c>
      <c r="H30" t="s">
        <v>118</v>
      </c>
      <c r="I30" t="s">
        <v>119</v>
      </c>
      <c r="J30" t="s">
        <v>120</v>
      </c>
      <c r="K30" t="s">
        <v>78</v>
      </c>
      <c r="L30" t="s">
        <v>190</v>
      </c>
      <c r="M30" t="s">
        <v>191</v>
      </c>
      <c r="N30" t="s">
        <v>192</v>
      </c>
      <c r="O30" t="s">
        <v>108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12.87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2.7</v>
      </c>
      <c r="BJ30">
        <v>1.8</v>
      </c>
      <c r="BK30">
        <v>3</v>
      </c>
      <c r="BL30" s="4">
        <v>75.66</v>
      </c>
      <c r="BM30" s="4">
        <v>11.35</v>
      </c>
      <c r="BN30" s="4">
        <v>87.01</v>
      </c>
      <c r="BO30" s="4">
        <v>87.01</v>
      </c>
      <c r="BQ30" t="s">
        <v>122</v>
      </c>
      <c r="BR30" t="s">
        <v>123</v>
      </c>
      <c r="BS30" s="3">
        <v>43803</v>
      </c>
      <c r="BT30" s="5">
        <v>0.39305555555555555</v>
      </c>
      <c r="BU30" t="s">
        <v>216</v>
      </c>
      <c r="BV30" t="s">
        <v>85</v>
      </c>
      <c r="BY30">
        <v>8766.56</v>
      </c>
      <c r="CC30" t="s">
        <v>191</v>
      </c>
      <c r="CD30">
        <v>1724</v>
      </c>
      <c r="CE30" t="s">
        <v>132</v>
      </c>
      <c r="CF30" s="3">
        <v>43804</v>
      </c>
      <c r="CI30">
        <v>1</v>
      </c>
      <c r="CJ30">
        <v>1</v>
      </c>
      <c r="CK30">
        <v>21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"080002498180"</f>
        <v>080002498180</v>
      </c>
      <c r="F31" s="3">
        <v>43802</v>
      </c>
      <c r="G31">
        <v>202006</v>
      </c>
      <c r="H31" t="s">
        <v>118</v>
      </c>
      <c r="I31" t="s">
        <v>119</v>
      </c>
      <c r="J31" t="s">
        <v>120</v>
      </c>
      <c r="K31" t="s">
        <v>78</v>
      </c>
      <c r="L31" t="s">
        <v>173</v>
      </c>
      <c r="M31" t="s">
        <v>146</v>
      </c>
      <c r="N31" t="s">
        <v>217</v>
      </c>
      <c r="O31" t="s">
        <v>108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8.58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1.2</v>
      </c>
      <c r="BK31">
        <v>1.5</v>
      </c>
      <c r="BL31" s="4">
        <v>50.45</v>
      </c>
      <c r="BM31" s="4">
        <v>7.57</v>
      </c>
      <c r="BN31" s="4">
        <v>58.02</v>
      </c>
      <c r="BO31" s="4">
        <v>58.02</v>
      </c>
      <c r="BQ31" t="s">
        <v>122</v>
      </c>
      <c r="BR31" t="s">
        <v>123</v>
      </c>
      <c r="BS31" s="3">
        <v>43803</v>
      </c>
      <c r="BT31" s="5">
        <v>0.43055555555555558</v>
      </c>
      <c r="BU31" t="s">
        <v>218</v>
      </c>
      <c r="BV31" t="s">
        <v>85</v>
      </c>
      <c r="BY31">
        <v>6000</v>
      </c>
      <c r="CA31" t="s">
        <v>219</v>
      </c>
      <c r="CC31" t="s">
        <v>146</v>
      </c>
      <c r="CD31">
        <v>7708</v>
      </c>
      <c r="CE31" t="s">
        <v>132</v>
      </c>
      <c r="CF31" s="3">
        <v>43804</v>
      </c>
      <c r="CI31">
        <v>1</v>
      </c>
      <c r="CJ31">
        <v>1</v>
      </c>
      <c r="CK31">
        <v>21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"080002498177"</f>
        <v>080002498177</v>
      </c>
      <c r="F32" s="3">
        <v>43802</v>
      </c>
      <c r="G32">
        <v>202006</v>
      </c>
      <c r="H32" t="s">
        <v>118</v>
      </c>
      <c r="I32" t="s">
        <v>119</v>
      </c>
      <c r="J32" t="s">
        <v>120</v>
      </c>
      <c r="K32" t="s">
        <v>78</v>
      </c>
      <c r="L32" t="s">
        <v>173</v>
      </c>
      <c r="M32" t="s">
        <v>146</v>
      </c>
      <c r="N32" t="s">
        <v>220</v>
      </c>
      <c r="O32" t="s">
        <v>108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8.58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1.2</v>
      </c>
      <c r="BK32">
        <v>1.5</v>
      </c>
      <c r="BL32" s="4">
        <v>50.45</v>
      </c>
      <c r="BM32" s="4">
        <v>7.57</v>
      </c>
      <c r="BN32" s="4">
        <v>58.02</v>
      </c>
      <c r="BO32" s="4">
        <v>58.02</v>
      </c>
      <c r="BQ32" t="s">
        <v>122</v>
      </c>
      <c r="BR32" t="s">
        <v>123</v>
      </c>
      <c r="BS32" s="3">
        <v>43803</v>
      </c>
      <c r="BT32" s="5">
        <v>0.4375</v>
      </c>
      <c r="BU32" t="s">
        <v>221</v>
      </c>
      <c r="BV32" t="s">
        <v>85</v>
      </c>
      <c r="BY32">
        <v>6000</v>
      </c>
      <c r="CA32" t="s">
        <v>222</v>
      </c>
      <c r="CC32" t="s">
        <v>146</v>
      </c>
      <c r="CD32">
        <v>7560</v>
      </c>
      <c r="CE32" t="s">
        <v>132</v>
      </c>
      <c r="CF32" s="3">
        <v>43804</v>
      </c>
      <c r="CI32">
        <v>1</v>
      </c>
      <c r="CJ32">
        <v>1</v>
      </c>
      <c r="CK32">
        <v>21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"080002498170"</f>
        <v>080002498170</v>
      </c>
      <c r="F33" s="3">
        <v>43802</v>
      </c>
      <c r="G33">
        <v>202006</v>
      </c>
      <c r="H33" t="s">
        <v>118</v>
      </c>
      <c r="I33" t="s">
        <v>119</v>
      </c>
      <c r="J33" t="s">
        <v>120</v>
      </c>
      <c r="K33" t="s">
        <v>78</v>
      </c>
      <c r="L33" t="s">
        <v>173</v>
      </c>
      <c r="M33" t="s">
        <v>146</v>
      </c>
      <c r="N33" t="s">
        <v>188</v>
      </c>
      <c r="O33" t="s">
        <v>108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8.58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1.2</v>
      </c>
      <c r="BK33">
        <v>1.5</v>
      </c>
      <c r="BL33" s="4">
        <v>50.45</v>
      </c>
      <c r="BM33" s="4">
        <v>7.57</v>
      </c>
      <c r="BN33" s="4">
        <v>58.02</v>
      </c>
      <c r="BO33" s="4">
        <v>58.02</v>
      </c>
      <c r="BQ33" t="s">
        <v>122</v>
      </c>
      <c r="BR33" t="s">
        <v>123</v>
      </c>
      <c r="BS33" s="3">
        <v>43803</v>
      </c>
      <c r="BT33" s="5">
        <v>0.42430555555555555</v>
      </c>
      <c r="BU33" t="s">
        <v>223</v>
      </c>
      <c r="BV33" t="s">
        <v>85</v>
      </c>
      <c r="BY33">
        <v>6000</v>
      </c>
      <c r="CA33" t="s">
        <v>150</v>
      </c>
      <c r="CC33" t="s">
        <v>146</v>
      </c>
      <c r="CD33">
        <v>7441</v>
      </c>
      <c r="CE33" t="s">
        <v>132</v>
      </c>
      <c r="CF33" s="3">
        <v>43804</v>
      </c>
      <c r="CI33">
        <v>1</v>
      </c>
      <c r="CJ33">
        <v>1</v>
      </c>
      <c r="CK33">
        <v>21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"080002498162"</f>
        <v>080002498162</v>
      </c>
      <c r="F34" s="3">
        <v>43802</v>
      </c>
      <c r="G34">
        <v>202006</v>
      </c>
      <c r="H34" t="s">
        <v>118</v>
      </c>
      <c r="I34" t="s">
        <v>119</v>
      </c>
      <c r="J34" t="s">
        <v>120</v>
      </c>
      <c r="K34" t="s">
        <v>78</v>
      </c>
      <c r="L34" t="s">
        <v>224</v>
      </c>
      <c r="M34" t="s">
        <v>225</v>
      </c>
      <c r="N34" t="s">
        <v>226</v>
      </c>
      <c r="O34" t="s">
        <v>108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8.58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1.2</v>
      </c>
      <c r="BK34">
        <v>1.5</v>
      </c>
      <c r="BL34" s="4">
        <v>50.45</v>
      </c>
      <c r="BM34" s="4">
        <v>7.57</v>
      </c>
      <c r="BN34" s="4">
        <v>58.02</v>
      </c>
      <c r="BO34" s="4">
        <v>58.02</v>
      </c>
      <c r="BQ34" t="s">
        <v>122</v>
      </c>
      <c r="BR34" t="s">
        <v>123</v>
      </c>
      <c r="BS34" s="3">
        <v>43803</v>
      </c>
      <c r="BT34" s="5">
        <v>0.4152777777777778</v>
      </c>
      <c r="BU34" t="s">
        <v>227</v>
      </c>
      <c r="BV34" t="s">
        <v>85</v>
      </c>
      <c r="BY34">
        <v>6000</v>
      </c>
      <c r="CA34" t="s">
        <v>228</v>
      </c>
      <c r="CC34" t="s">
        <v>225</v>
      </c>
      <c r="CD34">
        <v>6000</v>
      </c>
      <c r="CE34" t="s">
        <v>132</v>
      </c>
      <c r="CF34" s="3">
        <v>43804</v>
      </c>
      <c r="CI34">
        <v>1</v>
      </c>
      <c r="CJ34">
        <v>1</v>
      </c>
      <c r="CK34">
        <v>21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"009938718624"</f>
        <v>009938718624</v>
      </c>
      <c r="F35" s="3">
        <v>43801</v>
      </c>
      <c r="G35">
        <v>202006</v>
      </c>
      <c r="H35" t="s">
        <v>75</v>
      </c>
      <c r="I35" t="s">
        <v>76</v>
      </c>
      <c r="J35" t="s">
        <v>229</v>
      </c>
      <c r="K35" t="s">
        <v>78</v>
      </c>
      <c r="L35" t="s">
        <v>118</v>
      </c>
      <c r="M35" t="s">
        <v>119</v>
      </c>
      <c r="N35" t="s">
        <v>230</v>
      </c>
      <c r="O35" t="s">
        <v>231</v>
      </c>
      <c r="P35" t="str">
        <f>"JNX037542                     "</f>
        <v xml:space="preserve">JNX037542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437.5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546.42999999999995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106.5</v>
      </c>
      <c r="BJ35">
        <v>64</v>
      </c>
      <c r="BK35">
        <v>106.5</v>
      </c>
      <c r="BL35" s="4">
        <v>3211.94</v>
      </c>
      <c r="BM35" s="4">
        <v>481.79</v>
      </c>
      <c r="BN35" s="4">
        <v>3693.73</v>
      </c>
      <c r="BO35" s="4">
        <v>3693.73</v>
      </c>
      <c r="BP35" t="s">
        <v>232</v>
      </c>
      <c r="BQ35" t="s">
        <v>127</v>
      </c>
      <c r="BR35" t="s">
        <v>233</v>
      </c>
      <c r="BS35" s="3">
        <v>43801</v>
      </c>
      <c r="BT35" s="5">
        <v>0.77083333333333337</v>
      </c>
      <c r="BU35" t="s">
        <v>234</v>
      </c>
      <c r="BV35" t="s">
        <v>85</v>
      </c>
      <c r="BY35">
        <v>213435</v>
      </c>
      <c r="BZ35" t="s">
        <v>24</v>
      </c>
      <c r="CC35" t="s">
        <v>119</v>
      </c>
      <c r="CD35">
        <v>3610</v>
      </c>
      <c r="CE35" t="s">
        <v>87</v>
      </c>
      <c r="CF35" s="3">
        <v>43803</v>
      </c>
      <c r="CI35">
        <v>0</v>
      </c>
      <c r="CJ35">
        <v>0</v>
      </c>
      <c r="CK35">
        <v>21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"R080002493379"</f>
        <v>R080002493379</v>
      </c>
      <c r="F36" s="3">
        <v>43801</v>
      </c>
      <c r="G36">
        <v>202006</v>
      </c>
      <c r="H36" t="s">
        <v>164</v>
      </c>
      <c r="I36" t="s">
        <v>165</v>
      </c>
      <c r="J36" t="s">
        <v>235</v>
      </c>
      <c r="K36" t="s">
        <v>78</v>
      </c>
      <c r="L36" t="s">
        <v>118</v>
      </c>
      <c r="M36" t="s">
        <v>119</v>
      </c>
      <c r="N36" t="s">
        <v>120</v>
      </c>
      <c r="O36" t="s">
        <v>108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19.3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4.5</v>
      </c>
      <c r="BJ36">
        <v>2.2999999999999998</v>
      </c>
      <c r="BK36">
        <v>4.5</v>
      </c>
      <c r="BL36" s="4">
        <v>113.47</v>
      </c>
      <c r="BM36" s="4">
        <v>17.02</v>
      </c>
      <c r="BN36" s="4">
        <v>130.49</v>
      </c>
      <c r="BO36" s="4">
        <v>130.49</v>
      </c>
      <c r="BQ36" t="s">
        <v>123</v>
      </c>
      <c r="BR36" t="s">
        <v>122</v>
      </c>
      <c r="BS36" s="3">
        <v>43802</v>
      </c>
      <c r="BT36" s="5">
        <v>0.33888888888888885</v>
      </c>
      <c r="BU36" t="s">
        <v>142</v>
      </c>
      <c r="BV36" t="s">
        <v>85</v>
      </c>
      <c r="BY36">
        <v>11478.06</v>
      </c>
      <c r="CA36" t="s">
        <v>131</v>
      </c>
      <c r="CC36" t="s">
        <v>119</v>
      </c>
      <c r="CD36">
        <v>3624</v>
      </c>
      <c r="CE36" t="s">
        <v>132</v>
      </c>
      <c r="CI36">
        <v>1</v>
      </c>
      <c r="CJ36">
        <v>1</v>
      </c>
      <c r="CK36">
        <v>21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"080002497960"</f>
        <v>080002497960</v>
      </c>
      <c r="F37" s="3">
        <v>43802</v>
      </c>
      <c r="G37">
        <v>202006</v>
      </c>
      <c r="H37" t="s">
        <v>118</v>
      </c>
      <c r="I37" t="s">
        <v>119</v>
      </c>
      <c r="J37" t="s">
        <v>120</v>
      </c>
      <c r="K37" t="s">
        <v>78</v>
      </c>
      <c r="L37" t="s">
        <v>173</v>
      </c>
      <c r="M37" t="s">
        <v>146</v>
      </c>
      <c r="N37" t="s">
        <v>236</v>
      </c>
      <c r="O37" t="s">
        <v>108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8.58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1.2</v>
      </c>
      <c r="BK37">
        <v>1.5</v>
      </c>
      <c r="BL37" s="4">
        <v>50.45</v>
      </c>
      <c r="BM37" s="4">
        <v>7.57</v>
      </c>
      <c r="BN37" s="4">
        <v>58.02</v>
      </c>
      <c r="BO37" s="4">
        <v>58.02</v>
      </c>
      <c r="BQ37" t="s">
        <v>122</v>
      </c>
      <c r="BR37" t="s">
        <v>123</v>
      </c>
      <c r="BS37" s="3">
        <v>43803</v>
      </c>
      <c r="BT37" s="5">
        <v>0.50138888888888888</v>
      </c>
      <c r="BU37" t="s">
        <v>237</v>
      </c>
      <c r="BV37" t="s">
        <v>89</v>
      </c>
      <c r="BW37" t="s">
        <v>183</v>
      </c>
      <c r="BX37" t="s">
        <v>238</v>
      </c>
      <c r="BY37">
        <v>6000</v>
      </c>
      <c r="CA37" t="s">
        <v>239</v>
      </c>
      <c r="CC37" t="s">
        <v>146</v>
      </c>
      <c r="CD37">
        <v>7441</v>
      </c>
      <c r="CE37" t="s">
        <v>132</v>
      </c>
      <c r="CF37" s="3">
        <v>43804</v>
      </c>
      <c r="CI37">
        <v>1</v>
      </c>
      <c r="CJ37">
        <v>1</v>
      </c>
      <c r="CK37">
        <v>21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"080002498244"</f>
        <v>080002498244</v>
      </c>
      <c r="F38" s="3">
        <v>43802</v>
      </c>
      <c r="G38">
        <v>202006</v>
      </c>
      <c r="H38" t="s">
        <v>118</v>
      </c>
      <c r="I38" t="s">
        <v>119</v>
      </c>
      <c r="J38" t="s">
        <v>120</v>
      </c>
      <c r="K38" t="s">
        <v>78</v>
      </c>
      <c r="L38" t="s">
        <v>79</v>
      </c>
      <c r="M38" t="s">
        <v>80</v>
      </c>
      <c r="N38" t="s">
        <v>240</v>
      </c>
      <c r="O38" t="s">
        <v>108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6.71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1.5</v>
      </c>
      <c r="BL38" s="4">
        <v>39.42</v>
      </c>
      <c r="BM38" s="4">
        <v>5.91</v>
      </c>
      <c r="BN38" s="4">
        <v>45.33</v>
      </c>
      <c r="BO38" s="4">
        <v>45.33</v>
      </c>
      <c r="BQ38" t="s">
        <v>122</v>
      </c>
      <c r="BR38" t="s">
        <v>123</v>
      </c>
      <c r="BS38" s="3">
        <v>43803</v>
      </c>
      <c r="BT38" s="5">
        <v>0.4291666666666667</v>
      </c>
      <c r="BU38" t="s">
        <v>241</v>
      </c>
      <c r="BV38" t="s">
        <v>85</v>
      </c>
      <c r="BY38">
        <v>6000</v>
      </c>
      <c r="CA38" t="s">
        <v>86</v>
      </c>
      <c r="CC38" t="s">
        <v>80</v>
      </c>
      <c r="CD38">
        <v>4320</v>
      </c>
      <c r="CE38" t="s">
        <v>132</v>
      </c>
      <c r="CF38" s="3">
        <v>43804</v>
      </c>
      <c r="CI38">
        <v>1</v>
      </c>
      <c r="CJ38">
        <v>1</v>
      </c>
      <c r="CK38">
        <v>22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"080002498278"</f>
        <v>080002498278</v>
      </c>
      <c r="F39" s="3">
        <v>43802</v>
      </c>
      <c r="G39">
        <v>202006</v>
      </c>
      <c r="H39" t="s">
        <v>118</v>
      </c>
      <c r="I39" t="s">
        <v>119</v>
      </c>
      <c r="J39" t="s">
        <v>120</v>
      </c>
      <c r="K39" t="s">
        <v>78</v>
      </c>
      <c r="L39" t="s">
        <v>211</v>
      </c>
      <c r="M39" t="s">
        <v>212</v>
      </c>
      <c r="N39" t="s">
        <v>242</v>
      </c>
      <c r="O39" t="s">
        <v>108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12.87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</v>
      </c>
      <c r="BJ39">
        <v>1.7</v>
      </c>
      <c r="BK39">
        <v>3</v>
      </c>
      <c r="BL39" s="4">
        <v>75.66</v>
      </c>
      <c r="BM39" s="4">
        <v>11.35</v>
      </c>
      <c r="BN39" s="4">
        <v>87.01</v>
      </c>
      <c r="BO39" s="4">
        <v>87.01</v>
      </c>
      <c r="BQ39" t="s">
        <v>172</v>
      </c>
      <c r="BR39" t="s">
        <v>123</v>
      </c>
      <c r="BS39" s="3">
        <v>43803</v>
      </c>
      <c r="BT39" s="5">
        <v>0.42222222222222222</v>
      </c>
      <c r="BU39" t="s">
        <v>243</v>
      </c>
      <c r="BV39" t="s">
        <v>85</v>
      </c>
      <c r="BY39">
        <v>8293.5</v>
      </c>
      <c r="CA39" t="s">
        <v>244</v>
      </c>
      <c r="CC39" t="s">
        <v>212</v>
      </c>
      <c r="CD39">
        <v>81</v>
      </c>
      <c r="CE39" t="s">
        <v>132</v>
      </c>
      <c r="CF39" s="3">
        <v>43804</v>
      </c>
      <c r="CI39">
        <v>1</v>
      </c>
      <c r="CJ39">
        <v>1</v>
      </c>
      <c r="CK39">
        <v>21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"080002504296"</f>
        <v>080002504296</v>
      </c>
      <c r="F40" s="3">
        <v>43808</v>
      </c>
      <c r="G40">
        <v>202006</v>
      </c>
      <c r="H40" t="s">
        <v>118</v>
      </c>
      <c r="I40" t="s">
        <v>119</v>
      </c>
      <c r="J40" t="s">
        <v>120</v>
      </c>
      <c r="K40" t="s">
        <v>78</v>
      </c>
      <c r="L40" t="s">
        <v>173</v>
      </c>
      <c r="M40" t="s">
        <v>146</v>
      </c>
      <c r="N40" t="s">
        <v>236</v>
      </c>
      <c r="O40" t="s">
        <v>108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47.18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10.8</v>
      </c>
      <c r="BK40">
        <v>11</v>
      </c>
      <c r="BL40" s="4">
        <v>277.33</v>
      </c>
      <c r="BM40" s="4">
        <v>41.6</v>
      </c>
      <c r="BN40" s="4">
        <v>318.93</v>
      </c>
      <c r="BO40" s="4">
        <v>318.93</v>
      </c>
      <c r="BQ40" t="s">
        <v>122</v>
      </c>
      <c r="BR40" t="s">
        <v>123</v>
      </c>
      <c r="BS40" s="3">
        <v>43811</v>
      </c>
      <c r="BT40" s="5">
        <v>0.46319444444444446</v>
      </c>
      <c r="BU40" t="s">
        <v>245</v>
      </c>
      <c r="BV40" t="s">
        <v>89</v>
      </c>
      <c r="BW40" t="s">
        <v>183</v>
      </c>
      <c r="BX40" t="s">
        <v>238</v>
      </c>
      <c r="BY40">
        <v>54096</v>
      </c>
      <c r="CA40" t="s">
        <v>239</v>
      </c>
      <c r="CC40" t="s">
        <v>146</v>
      </c>
      <c r="CD40">
        <v>7441</v>
      </c>
      <c r="CE40" t="s">
        <v>132</v>
      </c>
      <c r="CF40" s="3">
        <v>43812</v>
      </c>
      <c r="CI40">
        <v>1</v>
      </c>
      <c r="CJ40">
        <v>1</v>
      </c>
      <c r="CK40">
        <v>21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"080002504302"</f>
        <v>080002504302</v>
      </c>
      <c r="F41" s="3">
        <v>43808</v>
      </c>
      <c r="G41">
        <v>202006</v>
      </c>
      <c r="H41" t="s">
        <v>118</v>
      </c>
      <c r="I41" t="s">
        <v>119</v>
      </c>
      <c r="J41" t="s">
        <v>120</v>
      </c>
      <c r="K41" t="s">
        <v>78</v>
      </c>
      <c r="L41" t="s">
        <v>173</v>
      </c>
      <c r="M41" t="s">
        <v>146</v>
      </c>
      <c r="N41" t="s">
        <v>217</v>
      </c>
      <c r="O41" t="s">
        <v>108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75.06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17.399999999999999</v>
      </c>
      <c r="BK41">
        <v>17.5</v>
      </c>
      <c r="BL41" s="4">
        <v>441.19</v>
      </c>
      <c r="BM41" s="4">
        <v>66.180000000000007</v>
      </c>
      <c r="BN41" s="4">
        <v>507.37</v>
      </c>
      <c r="BO41" s="4">
        <v>507.37</v>
      </c>
      <c r="BQ41" t="s">
        <v>122</v>
      </c>
      <c r="BR41" t="s">
        <v>123</v>
      </c>
      <c r="BS41" s="3">
        <v>43811</v>
      </c>
      <c r="BT41" s="5">
        <v>0.4055555555555555</v>
      </c>
      <c r="BU41" t="s">
        <v>246</v>
      </c>
      <c r="BV41" t="s">
        <v>85</v>
      </c>
      <c r="BY41">
        <v>86986</v>
      </c>
      <c r="CA41" t="s">
        <v>219</v>
      </c>
      <c r="CC41" t="s">
        <v>146</v>
      </c>
      <c r="CD41">
        <v>7708</v>
      </c>
      <c r="CE41" t="s">
        <v>132</v>
      </c>
      <c r="CF41" s="3">
        <v>43812</v>
      </c>
      <c r="CI41">
        <v>1</v>
      </c>
      <c r="CJ41">
        <v>1</v>
      </c>
      <c r="CK41">
        <v>21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"009939004945"</f>
        <v>009939004945</v>
      </c>
      <c r="F42" s="3">
        <v>43804</v>
      </c>
      <c r="G42">
        <v>202006</v>
      </c>
      <c r="H42" t="s">
        <v>211</v>
      </c>
      <c r="I42" t="s">
        <v>212</v>
      </c>
      <c r="J42" t="s">
        <v>247</v>
      </c>
      <c r="K42" t="s">
        <v>78</v>
      </c>
      <c r="L42" t="s">
        <v>248</v>
      </c>
      <c r="M42" t="s">
        <v>249</v>
      </c>
      <c r="N42" t="s">
        <v>250</v>
      </c>
      <c r="O42" t="s">
        <v>108</v>
      </c>
      <c r="P42" t="str">
        <f>"NO REF                        "</f>
        <v xml:space="preserve">NO REF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12.07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70.95</v>
      </c>
      <c r="BM42" s="4">
        <v>10.64</v>
      </c>
      <c r="BN42" s="4">
        <v>81.59</v>
      </c>
      <c r="BO42" s="4">
        <v>81.59</v>
      </c>
      <c r="BQ42" t="s">
        <v>176</v>
      </c>
      <c r="BR42" t="s">
        <v>251</v>
      </c>
      <c r="BS42" s="3">
        <v>43805</v>
      </c>
      <c r="BT42" s="5">
        <v>0.52638888888888891</v>
      </c>
      <c r="BU42" t="s">
        <v>252</v>
      </c>
      <c r="BV42" t="s">
        <v>85</v>
      </c>
      <c r="BY42">
        <v>1200</v>
      </c>
      <c r="CC42" t="s">
        <v>249</v>
      </c>
      <c r="CD42">
        <v>1739</v>
      </c>
      <c r="CE42" t="s">
        <v>87</v>
      </c>
      <c r="CF42" s="3">
        <v>43808</v>
      </c>
      <c r="CI42">
        <v>1</v>
      </c>
      <c r="CJ42">
        <v>1</v>
      </c>
      <c r="CK42">
        <v>24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"029908206810"</f>
        <v>029908206810</v>
      </c>
      <c r="F43" s="3">
        <v>43804</v>
      </c>
      <c r="G43">
        <v>202006</v>
      </c>
      <c r="H43" t="s">
        <v>90</v>
      </c>
      <c r="I43" t="s">
        <v>91</v>
      </c>
      <c r="J43" t="s">
        <v>77</v>
      </c>
      <c r="K43" t="s">
        <v>78</v>
      </c>
      <c r="L43" t="s">
        <v>173</v>
      </c>
      <c r="M43" t="s">
        <v>146</v>
      </c>
      <c r="N43" t="s">
        <v>253</v>
      </c>
      <c r="O43" t="s">
        <v>180</v>
      </c>
      <c r="P43" t="str">
        <f>"USHA                          "</f>
        <v xml:space="preserve">USHA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32.19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2.5</v>
      </c>
      <c r="BJ43">
        <v>7.2</v>
      </c>
      <c r="BK43">
        <v>8</v>
      </c>
      <c r="BL43" s="4">
        <v>189.21</v>
      </c>
      <c r="BM43" s="4">
        <v>28.38</v>
      </c>
      <c r="BN43" s="4">
        <v>217.59</v>
      </c>
      <c r="BO43" s="4">
        <v>217.59</v>
      </c>
      <c r="BQ43" t="s">
        <v>254</v>
      </c>
      <c r="BR43" t="s">
        <v>95</v>
      </c>
      <c r="BS43" s="3">
        <v>43805</v>
      </c>
      <c r="BT43" s="5">
        <v>0.3888888888888889</v>
      </c>
      <c r="BU43" t="s">
        <v>255</v>
      </c>
      <c r="BV43" t="s">
        <v>85</v>
      </c>
      <c r="BY43">
        <v>36000</v>
      </c>
      <c r="CA43" t="s">
        <v>256</v>
      </c>
      <c r="CC43" t="s">
        <v>146</v>
      </c>
      <c r="CD43">
        <v>7441</v>
      </c>
      <c r="CE43" t="s">
        <v>87</v>
      </c>
      <c r="CF43" s="3">
        <v>43808</v>
      </c>
      <c r="CI43">
        <v>1</v>
      </c>
      <c r="CJ43">
        <v>1</v>
      </c>
      <c r="CK43">
        <v>31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"029908251053"</f>
        <v>029908251053</v>
      </c>
      <c r="F44" s="3">
        <v>43803</v>
      </c>
      <c r="G44">
        <v>202006</v>
      </c>
      <c r="H44" t="s">
        <v>90</v>
      </c>
      <c r="I44" t="s">
        <v>91</v>
      </c>
      <c r="J44" t="s">
        <v>77</v>
      </c>
      <c r="K44" t="s">
        <v>78</v>
      </c>
      <c r="L44" t="s">
        <v>75</v>
      </c>
      <c r="M44" t="s">
        <v>76</v>
      </c>
      <c r="N44" t="s">
        <v>253</v>
      </c>
      <c r="O44" t="s">
        <v>108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8.58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0.5</v>
      </c>
      <c r="BL44" s="4">
        <v>50.45</v>
      </c>
      <c r="BM44" s="4">
        <v>7.57</v>
      </c>
      <c r="BN44" s="4">
        <v>58.02</v>
      </c>
      <c r="BO44" s="4">
        <v>58.02</v>
      </c>
      <c r="BQ44" t="s">
        <v>257</v>
      </c>
      <c r="BR44" t="s">
        <v>95</v>
      </c>
      <c r="BS44" s="3">
        <v>43804</v>
      </c>
      <c r="BT44" s="5">
        <v>0.4368055555555555</v>
      </c>
      <c r="BU44" t="s">
        <v>115</v>
      </c>
      <c r="BV44" t="s">
        <v>85</v>
      </c>
      <c r="BY44">
        <v>1200</v>
      </c>
      <c r="CC44" t="s">
        <v>76</v>
      </c>
      <c r="CD44">
        <v>2013</v>
      </c>
      <c r="CE44" t="s">
        <v>87</v>
      </c>
      <c r="CF44" s="3">
        <v>43805</v>
      </c>
      <c r="CI44">
        <v>1</v>
      </c>
      <c r="CJ44">
        <v>1</v>
      </c>
      <c r="CK44">
        <v>21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"009938376766"</f>
        <v>009938376766</v>
      </c>
      <c r="F45" s="3">
        <v>43803</v>
      </c>
      <c r="G45">
        <v>202006</v>
      </c>
      <c r="H45" t="s">
        <v>75</v>
      </c>
      <c r="I45" t="s">
        <v>76</v>
      </c>
      <c r="J45" t="s">
        <v>77</v>
      </c>
      <c r="K45" t="s">
        <v>78</v>
      </c>
      <c r="L45" t="s">
        <v>173</v>
      </c>
      <c r="M45" t="s">
        <v>146</v>
      </c>
      <c r="N45" t="s">
        <v>258</v>
      </c>
      <c r="O45" t="s">
        <v>108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8.58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1.9</v>
      </c>
      <c r="BJ45">
        <v>2</v>
      </c>
      <c r="BK45">
        <v>2</v>
      </c>
      <c r="BL45" s="4">
        <v>50.45</v>
      </c>
      <c r="BM45" s="4">
        <v>7.57</v>
      </c>
      <c r="BN45" s="4">
        <v>58.02</v>
      </c>
      <c r="BO45" s="4">
        <v>58.02</v>
      </c>
      <c r="BQ45" t="s">
        <v>259</v>
      </c>
      <c r="BR45" t="s">
        <v>83</v>
      </c>
      <c r="BS45" s="3">
        <v>43804</v>
      </c>
      <c r="BT45" s="5">
        <v>0.34097222222222223</v>
      </c>
      <c r="BU45" t="s">
        <v>260</v>
      </c>
      <c r="BV45" t="s">
        <v>85</v>
      </c>
      <c r="BY45">
        <v>10206.379999999999</v>
      </c>
      <c r="CA45" t="s">
        <v>261</v>
      </c>
      <c r="CC45" t="s">
        <v>146</v>
      </c>
      <c r="CD45">
        <v>8000</v>
      </c>
      <c r="CE45" t="s">
        <v>87</v>
      </c>
      <c r="CF45" s="3">
        <v>43805</v>
      </c>
      <c r="CI45">
        <v>1</v>
      </c>
      <c r="CJ45">
        <v>1</v>
      </c>
      <c r="CK45">
        <v>21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"080002498166"</f>
        <v>080002498166</v>
      </c>
      <c r="F46" s="3">
        <v>43802</v>
      </c>
      <c r="G46">
        <v>202006</v>
      </c>
      <c r="H46" t="s">
        <v>118</v>
      </c>
      <c r="I46" t="s">
        <v>119</v>
      </c>
      <c r="J46" t="s">
        <v>77</v>
      </c>
      <c r="K46" t="s">
        <v>78</v>
      </c>
      <c r="L46" t="s">
        <v>173</v>
      </c>
      <c r="M46" t="s">
        <v>146</v>
      </c>
      <c r="N46" t="s">
        <v>262</v>
      </c>
      <c r="O46" t="s">
        <v>108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8.58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1.2</v>
      </c>
      <c r="BK46">
        <v>1.5</v>
      </c>
      <c r="BL46" s="4">
        <v>50.45</v>
      </c>
      <c r="BM46" s="4">
        <v>7.57</v>
      </c>
      <c r="BN46" s="4">
        <v>58.02</v>
      </c>
      <c r="BO46" s="4">
        <v>58.02</v>
      </c>
      <c r="BQ46" t="s">
        <v>122</v>
      </c>
      <c r="BR46" t="s">
        <v>127</v>
      </c>
      <c r="BS46" s="3">
        <v>43803</v>
      </c>
      <c r="BT46" s="5">
        <v>0.37361111111111112</v>
      </c>
      <c r="BU46" t="s">
        <v>263</v>
      </c>
      <c r="BV46" t="s">
        <v>85</v>
      </c>
      <c r="BY46">
        <v>6000</v>
      </c>
      <c r="CA46" t="s">
        <v>206</v>
      </c>
      <c r="CC46" t="s">
        <v>146</v>
      </c>
      <c r="CD46">
        <v>7945</v>
      </c>
      <c r="CE46" t="s">
        <v>87</v>
      </c>
      <c r="CF46" s="3">
        <v>43804</v>
      </c>
      <c r="CI46">
        <v>1</v>
      </c>
      <c r="CJ46">
        <v>1</v>
      </c>
      <c r="CK46">
        <v>21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"029908368574"</f>
        <v>029908368574</v>
      </c>
      <c r="F47" s="3">
        <v>43802</v>
      </c>
      <c r="G47">
        <v>202006</v>
      </c>
      <c r="H47" t="s">
        <v>118</v>
      </c>
      <c r="I47" t="s">
        <v>119</v>
      </c>
      <c r="J47" t="s">
        <v>264</v>
      </c>
      <c r="K47" t="s">
        <v>78</v>
      </c>
      <c r="L47" t="s">
        <v>265</v>
      </c>
      <c r="M47" t="s">
        <v>266</v>
      </c>
      <c r="N47" t="s">
        <v>94</v>
      </c>
      <c r="O47" t="s">
        <v>180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16.09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</v>
      </c>
      <c r="BJ47">
        <v>0.5</v>
      </c>
      <c r="BK47">
        <v>2</v>
      </c>
      <c r="BL47" s="4">
        <v>94.59</v>
      </c>
      <c r="BM47" s="4">
        <v>14.19</v>
      </c>
      <c r="BN47" s="4">
        <v>108.78</v>
      </c>
      <c r="BO47" s="4">
        <v>108.78</v>
      </c>
      <c r="BQ47" t="s">
        <v>267</v>
      </c>
      <c r="BR47" t="s">
        <v>127</v>
      </c>
      <c r="BS47" s="3">
        <v>43803</v>
      </c>
      <c r="BT47" s="5">
        <v>0.52083333333333337</v>
      </c>
      <c r="BU47" t="s">
        <v>268</v>
      </c>
      <c r="BV47" t="s">
        <v>85</v>
      </c>
      <c r="BY47">
        <v>2400</v>
      </c>
      <c r="CC47" t="s">
        <v>266</v>
      </c>
      <c r="CD47">
        <v>6529</v>
      </c>
      <c r="CE47" t="s">
        <v>87</v>
      </c>
      <c r="CF47" s="3">
        <v>43805</v>
      </c>
      <c r="CI47">
        <v>1</v>
      </c>
      <c r="CJ47">
        <v>1</v>
      </c>
      <c r="CK47">
        <v>31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"029908368632"</f>
        <v>029908368632</v>
      </c>
      <c r="F48" s="3">
        <v>43802</v>
      </c>
      <c r="G48">
        <v>202006</v>
      </c>
      <c r="H48" t="s">
        <v>118</v>
      </c>
      <c r="I48" t="s">
        <v>119</v>
      </c>
      <c r="J48" t="s">
        <v>155</v>
      </c>
      <c r="K48" t="s">
        <v>78</v>
      </c>
      <c r="L48" t="s">
        <v>118</v>
      </c>
      <c r="M48" t="s">
        <v>119</v>
      </c>
      <c r="N48" t="s">
        <v>94</v>
      </c>
      <c r="O48" t="s">
        <v>180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6.71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</v>
      </c>
      <c r="BJ48">
        <v>1</v>
      </c>
      <c r="BK48">
        <v>4</v>
      </c>
      <c r="BL48" s="4">
        <v>39.42</v>
      </c>
      <c r="BM48" s="4">
        <v>5.91</v>
      </c>
      <c r="BN48" s="4">
        <v>45.33</v>
      </c>
      <c r="BO48" s="4">
        <v>45.33</v>
      </c>
      <c r="BQ48" t="s">
        <v>269</v>
      </c>
      <c r="BR48" t="s">
        <v>127</v>
      </c>
      <c r="BS48" s="3">
        <v>43803</v>
      </c>
      <c r="BT48" s="5">
        <v>0.47430555555555554</v>
      </c>
      <c r="BU48" t="s">
        <v>270</v>
      </c>
      <c r="BV48" t="s">
        <v>85</v>
      </c>
      <c r="BY48">
        <v>4800</v>
      </c>
      <c r="CA48" t="s">
        <v>131</v>
      </c>
      <c r="CC48" t="s">
        <v>119</v>
      </c>
      <c r="CD48">
        <v>3603</v>
      </c>
      <c r="CE48" t="s">
        <v>87</v>
      </c>
      <c r="CF48" s="3">
        <v>43804</v>
      </c>
      <c r="CI48">
        <v>1</v>
      </c>
      <c r="CJ48">
        <v>1</v>
      </c>
      <c r="CK48">
        <v>32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"029908368631"</f>
        <v>029908368631</v>
      </c>
      <c r="F49" s="3">
        <v>43802</v>
      </c>
      <c r="G49">
        <v>202006</v>
      </c>
      <c r="H49" t="s">
        <v>118</v>
      </c>
      <c r="I49" t="s">
        <v>119</v>
      </c>
      <c r="J49" t="s">
        <v>155</v>
      </c>
      <c r="K49" t="s">
        <v>78</v>
      </c>
      <c r="L49" t="s">
        <v>196</v>
      </c>
      <c r="M49" t="s">
        <v>197</v>
      </c>
      <c r="N49" t="s">
        <v>271</v>
      </c>
      <c r="O49" t="s">
        <v>180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16.09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1.1000000000000001</v>
      </c>
      <c r="BJ49">
        <v>2.6</v>
      </c>
      <c r="BK49">
        <v>3</v>
      </c>
      <c r="BL49" s="4">
        <v>94.59</v>
      </c>
      <c r="BM49" s="4">
        <v>14.19</v>
      </c>
      <c r="BN49" s="4">
        <v>108.78</v>
      </c>
      <c r="BO49" s="4">
        <v>108.78</v>
      </c>
      <c r="BQ49" t="s">
        <v>272</v>
      </c>
      <c r="BR49" t="s">
        <v>127</v>
      </c>
      <c r="BS49" s="3">
        <v>43803</v>
      </c>
      <c r="BT49" s="5">
        <v>0.36736111111111108</v>
      </c>
      <c r="BU49" t="s">
        <v>273</v>
      </c>
      <c r="BV49" t="s">
        <v>85</v>
      </c>
      <c r="BY49">
        <v>13217.16</v>
      </c>
      <c r="CA49" t="s">
        <v>274</v>
      </c>
      <c r="CC49" t="s">
        <v>197</v>
      </c>
      <c r="CD49">
        <v>1459</v>
      </c>
      <c r="CE49" t="s">
        <v>87</v>
      </c>
      <c r="CF49" s="3">
        <v>43804</v>
      </c>
      <c r="CI49">
        <v>1</v>
      </c>
      <c r="CJ49">
        <v>1</v>
      </c>
      <c r="CK49">
        <v>31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"029908251052"</f>
        <v>029908251052</v>
      </c>
      <c r="F50" s="3">
        <v>43802</v>
      </c>
      <c r="G50">
        <v>202006</v>
      </c>
      <c r="H50" t="s">
        <v>90</v>
      </c>
      <c r="I50" t="s">
        <v>91</v>
      </c>
      <c r="J50" t="s">
        <v>77</v>
      </c>
      <c r="K50" t="s">
        <v>78</v>
      </c>
      <c r="L50" t="s">
        <v>75</v>
      </c>
      <c r="M50" t="s">
        <v>76</v>
      </c>
      <c r="N50" t="s">
        <v>275</v>
      </c>
      <c r="O50" t="s">
        <v>108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8.58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0.2</v>
      </c>
      <c r="BK50">
        <v>0.5</v>
      </c>
      <c r="BL50" s="4">
        <v>50.45</v>
      </c>
      <c r="BM50" s="4">
        <v>7.57</v>
      </c>
      <c r="BN50" s="4">
        <v>58.02</v>
      </c>
      <c r="BO50" s="4">
        <v>58.02</v>
      </c>
      <c r="BQ50" t="s">
        <v>257</v>
      </c>
      <c r="BR50" t="s">
        <v>95</v>
      </c>
      <c r="BS50" s="3">
        <v>43803</v>
      </c>
      <c r="BT50" s="5">
        <v>0.3444444444444445</v>
      </c>
      <c r="BU50" t="s">
        <v>115</v>
      </c>
      <c r="BV50" t="s">
        <v>85</v>
      </c>
      <c r="BY50">
        <v>1200</v>
      </c>
      <c r="CC50" t="s">
        <v>76</v>
      </c>
      <c r="CD50">
        <v>2013</v>
      </c>
      <c r="CE50" t="s">
        <v>87</v>
      </c>
      <c r="CF50" s="3">
        <v>43804</v>
      </c>
      <c r="CI50">
        <v>1</v>
      </c>
      <c r="CJ50">
        <v>1</v>
      </c>
      <c r="CK50">
        <v>21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"009938991903"</f>
        <v>009938991903</v>
      </c>
      <c r="F51" s="3">
        <v>43802</v>
      </c>
      <c r="G51">
        <v>202006</v>
      </c>
      <c r="H51" t="s">
        <v>75</v>
      </c>
      <c r="I51" t="s">
        <v>76</v>
      </c>
      <c r="J51" t="s">
        <v>77</v>
      </c>
      <c r="K51" t="s">
        <v>78</v>
      </c>
      <c r="L51" t="s">
        <v>164</v>
      </c>
      <c r="M51" t="s">
        <v>165</v>
      </c>
      <c r="N51" t="s">
        <v>276</v>
      </c>
      <c r="O51" t="s">
        <v>108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6.71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0.3</v>
      </c>
      <c r="BK51">
        <v>0.5</v>
      </c>
      <c r="BL51" s="4">
        <v>39.42</v>
      </c>
      <c r="BM51" s="4">
        <v>5.91</v>
      </c>
      <c r="BN51" s="4">
        <v>45.33</v>
      </c>
      <c r="BO51" s="4">
        <v>45.33</v>
      </c>
      <c r="BQ51" t="s">
        <v>277</v>
      </c>
      <c r="BR51" t="s">
        <v>83</v>
      </c>
      <c r="BS51" s="3">
        <v>43803</v>
      </c>
      <c r="BT51" s="5">
        <v>0.40347222222222223</v>
      </c>
      <c r="BU51" t="s">
        <v>278</v>
      </c>
      <c r="BV51" t="s">
        <v>85</v>
      </c>
      <c r="BY51">
        <v>1682.21</v>
      </c>
      <c r="CC51" t="s">
        <v>165</v>
      </c>
      <c r="CD51">
        <v>2118</v>
      </c>
      <c r="CE51" t="s">
        <v>87</v>
      </c>
      <c r="CF51" s="3">
        <v>43804</v>
      </c>
      <c r="CI51">
        <v>1</v>
      </c>
      <c r="CJ51">
        <v>1</v>
      </c>
      <c r="CK51">
        <v>22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"009938376752"</f>
        <v>009938376752</v>
      </c>
      <c r="F52" s="3">
        <v>43802</v>
      </c>
      <c r="G52">
        <v>202006</v>
      </c>
      <c r="H52" t="s">
        <v>75</v>
      </c>
      <c r="I52" t="s">
        <v>76</v>
      </c>
      <c r="J52" t="s">
        <v>77</v>
      </c>
      <c r="K52" t="s">
        <v>78</v>
      </c>
      <c r="L52" t="s">
        <v>173</v>
      </c>
      <c r="M52" t="s">
        <v>146</v>
      </c>
      <c r="N52" t="s">
        <v>77</v>
      </c>
      <c r="O52" t="s">
        <v>108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8.58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 s="4">
        <v>50.45</v>
      </c>
      <c r="BM52" s="4">
        <v>7.57</v>
      </c>
      <c r="BN52" s="4">
        <v>58.02</v>
      </c>
      <c r="BO52" s="4">
        <v>58.02</v>
      </c>
      <c r="BQ52" t="s">
        <v>127</v>
      </c>
      <c r="BR52" t="s">
        <v>83</v>
      </c>
      <c r="BS52" s="3">
        <v>43803</v>
      </c>
      <c r="BT52" s="5">
        <v>0.39930555555555558</v>
      </c>
      <c r="BU52" t="s">
        <v>279</v>
      </c>
      <c r="BV52" t="s">
        <v>85</v>
      </c>
      <c r="BY52">
        <v>1200</v>
      </c>
      <c r="CA52" t="s">
        <v>219</v>
      </c>
      <c r="CC52" t="s">
        <v>146</v>
      </c>
      <c r="CD52">
        <v>7700</v>
      </c>
      <c r="CE52" t="s">
        <v>87</v>
      </c>
      <c r="CF52" s="3">
        <v>43804</v>
      </c>
      <c r="CI52">
        <v>1</v>
      </c>
      <c r="CJ52">
        <v>1</v>
      </c>
      <c r="CK52">
        <v>21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"009938991988"</f>
        <v>009938991988</v>
      </c>
      <c r="F53" s="3">
        <v>43802</v>
      </c>
      <c r="G53">
        <v>202006</v>
      </c>
      <c r="H53" t="s">
        <v>75</v>
      </c>
      <c r="I53" t="s">
        <v>76</v>
      </c>
      <c r="J53" t="s">
        <v>77</v>
      </c>
      <c r="K53" t="s">
        <v>78</v>
      </c>
      <c r="L53" t="s">
        <v>90</v>
      </c>
      <c r="M53" t="s">
        <v>91</v>
      </c>
      <c r="N53" t="s">
        <v>77</v>
      </c>
      <c r="O53" t="s">
        <v>108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8.58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</v>
      </c>
      <c r="BK53">
        <v>2</v>
      </c>
      <c r="BL53" s="4">
        <v>50.45</v>
      </c>
      <c r="BM53" s="4">
        <v>7.57</v>
      </c>
      <c r="BN53" s="4">
        <v>58.02</v>
      </c>
      <c r="BO53" s="4">
        <v>58.02</v>
      </c>
      <c r="BQ53" t="s">
        <v>95</v>
      </c>
      <c r="BR53" t="s">
        <v>83</v>
      </c>
      <c r="BS53" s="3">
        <v>43803</v>
      </c>
      <c r="BT53" s="5">
        <v>0.36736111111111108</v>
      </c>
      <c r="BU53" t="s">
        <v>280</v>
      </c>
      <c r="BV53" t="s">
        <v>85</v>
      </c>
      <c r="BY53">
        <v>9837.3700000000008</v>
      </c>
      <c r="CA53" t="s">
        <v>281</v>
      </c>
      <c r="CC53" t="s">
        <v>91</v>
      </c>
      <c r="CD53">
        <v>3630</v>
      </c>
      <c r="CE53" t="s">
        <v>87</v>
      </c>
      <c r="CF53" s="3">
        <v>43804</v>
      </c>
      <c r="CI53">
        <v>1</v>
      </c>
      <c r="CJ53">
        <v>1</v>
      </c>
      <c r="CK53">
        <v>21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"019911576871"</f>
        <v>019911576871</v>
      </c>
      <c r="F54" s="3">
        <v>43802</v>
      </c>
      <c r="G54">
        <v>202006</v>
      </c>
      <c r="H54" t="s">
        <v>173</v>
      </c>
      <c r="I54" t="s">
        <v>146</v>
      </c>
      <c r="J54" t="s">
        <v>77</v>
      </c>
      <c r="K54" t="s">
        <v>78</v>
      </c>
      <c r="L54" t="s">
        <v>75</v>
      </c>
      <c r="M54" t="s">
        <v>76</v>
      </c>
      <c r="N54" t="s">
        <v>77</v>
      </c>
      <c r="O54" t="s">
        <v>108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8.58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1.1000000000000001</v>
      </c>
      <c r="BK54">
        <v>1.5</v>
      </c>
      <c r="BL54" s="4">
        <v>50.45</v>
      </c>
      <c r="BM54" s="4">
        <v>7.57</v>
      </c>
      <c r="BN54" s="4">
        <v>58.02</v>
      </c>
      <c r="BO54" s="4">
        <v>58.02</v>
      </c>
      <c r="BQ54" t="s">
        <v>176</v>
      </c>
      <c r="BR54" t="s">
        <v>282</v>
      </c>
      <c r="BS54" s="3">
        <v>43803</v>
      </c>
      <c r="BT54" s="5">
        <v>0.3444444444444445</v>
      </c>
      <c r="BU54" t="s">
        <v>115</v>
      </c>
      <c r="BV54" t="s">
        <v>85</v>
      </c>
      <c r="BY54">
        <v>5548.56</v>
      </c>
      <c r="CC54" t="s">
        <v>76</v>
      </c>
      <c r="CD54">
        <v>2013</v>
      </c>
      <c r="CE54" t="s">
        <v>283</v>
      </c>
      <c r="CF54" s="3">
        <v>43804</v>
      </c>
      <c r="CI54">
        <v>1</v>
      </c>
      <c r="CJ54">
        <v>1</v>
      </c>
      <c r="CK54">
        <v>21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"019911576870"</f>
        <v>019911576870</v>
      </c>
      <c r="F55" s="3">
        <v>43802</v>
      </c>
      <c r="G55">
        <v>202006</v>
      </c>
      <c r="H55" t="s">
        <v>173</v>
      </c>
      <c r="I55" t="s">
        <v>146</v>
      </c>
      <c r="J55" t="s">
        <v>77</v>
      </c>
      <c r="K55" t="s">
        <v>78</v>
      </c>
      <c r="L55" t="s">
        <v>75</v>
      </c>
      <c r="M55" t="s">
        <v>76</v>
      </c>
      <c r="N55" t="s">
        <v>77</v>
      </c>
      <c r="O55" t="s">
        <v>108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8.58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1.9</v>
      </c>
      <c r="BK55">
        <v>2</v>
      </c>
      <c r="BL55" s="4">
        <v>50.45</v>
      </c>
      <c r="BM55" s="4">
        <v>7.57</v>
      </c>
      <c r="BN55" s="4">
        <v>58.02</v>
      </c>
      <c r="BO55" s="4">
        <v>58.02</v>
      </c>
      <c r="BQ55" t="s">
        <v>176</v>
      </c>
      <c r="BR55" t="s">
        <v>282</v>
      </c>
      <c r="BS55" s="3">
        <v>43803</v>
      </c>
      <c r="BT55" s="5">
        <v>0.34375</v>
      </c>
      <c r="BU55" t="s">
        <v>115</v>
      </c>
      <c r="BV55" t="s">
        <v>85</v>
      </c>
      <c r="BY55">
        <v>9265.32</v>
      </c>
      <c r="CC55" t="s">
        <v>76</v>
      </c>
      <c r="CD55">
        <v>2013</v>
      </c>
      <c r="CE55" t="s">
        <v>283</v>
      </c>
      <c r="CF55" s="3">
        <v>43804</v>
      </c>
      <c r="CI55">
        <v>1</v>
      </c>
      <c r="CJ55">
        <v>1</v>
      </c>
      <c r="CK55">
        <v>21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"080002498221"</f>
        <v>080002498221</v>
      </c>
      <c r="F56" s="3">
        <v>43802</v>
      </c>
      <c r="G56">
        <v>202006</v>
      </c>
      <c r="H56" t="s">
        <v>118</v>
      </c>
      <c r="I56" t="s">
        <v>119</v>
      </c>
      <c r="J56" t="s">
        <v>120</v>
      </c>
      <c r="K56" t="s">
        <v>78</v>
      </c>
      <c r="L56" t="s">
        <v>75</v>
      </c>
      <c r="M56" t="s">
        <v>76</v>
      </c>
      <c r="N56" t="s">
        <v>284</v>
      </c>
      <c r="O56" t="s">
        <v>108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12.87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</v>
      </c>
      <c r="BJ56">
        <v>1.6</v>
      </c>
      <c r="BK56">
        <v>3</v>
      </c>
      <c r="BL56" s="4">
        <v>75.66</v>
      </c>
      <c r="BM56" s="4">
        <v>11.35</v>
      </c>
      <c r="BN56" s="4">
        <v>87.01</v>
      </c>
      <c r="BO56" s="4">
        <v>87.01</v>
      </c>
      <c r="BQ56" t="s">
        <v>122</v>
      </c>
      <c r="BR56" t="s">
        <v>123</v>
      </c>
      <c r="BS56" s="3">
        <v>43803</v>
      </c>
      <c r="BT56" s="5">
        <v>0.4375</v>
      </c>
      <c r="BU56" t="s">
        <v>285</v>
      </c>
      <c r="BV56" t="s">
        <v>85</v>
      </c>
      <c r="BY56">
        <v>8120.38</v>
      </c>
      <c r="CC56" t="s">
        <v>76</v>
      </c>
      <c r="CD56">
        <v>2007</v>
      </c>
      <c r="CE56" t="s">
        <v>132</v>
      </c>
      <c r="CF56" s="3">
        <v>43804</v>
      </c>
      <c r="CI56">
        <v>1</v>
      </c>
      <c r="CJ56">
        <v>1</v>
      </c>
      <c r="CK56">
        <v>21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"080002498340"</f>
        <v>080002498340</v>
      </c>
      <c r="F57" s="3">
        <v>43802</v>
      </c>
      <c r="G57">
        <v>202006</v>
      </c>
      <c r="H57" t="s">
        <v>118</v>
      </c>
      <c r="I57" t="s">
        <v>119</v>
      </c>
      <c r="J57" t="s">
        <v>120</v>
      </c>
      <c r="K57" t="s">
        <v>78</v>
      </c>
      <c r="L57" t="s">
        <v>286</v>
      </c>
      <c r="M57" t="s">
        <v>287</v>
      </c>
      <c r="N57" t="s">
        <v>288</v>
      </c>
      <c r="O57" t="s">
        <v>108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16.63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1.2</v>
      </c>
      <c r="BK57">
        <v>1.5</v>
      </c>
      <c r="BL57" s="4">
        <v>97.75</v>
      </c>
      <c r="BM57" s="4">
        <v>14.66</v>
      </c>
      <c r="BN57" s="4">
        <v>112.41</v>
      </c>
      <c r="BO57" s="4">
        <v>112.41</v>
      </c>
      <c r="BQ57" t="s">
        <v>122</v>
      </c>
      <c r="BR57" t="s">
        <v>123</v>
      </c>
      <c r="BS57" s="3">
        <v>43803</v>
      </c>
      <c r="BT57" s="5">
        <v>0.36944444444444446</v>
      </c>
      <c r="BU57" t="s">
        <v>289</v>
      </c>
      <c r="BV57" t="s">
        <v>85</v>
      </c>
      <c r="BY57">
        <v>6000</v>
      </c>
      <c r="CA57" t="s">
        <v>290</v>
      </c>
      <c r="CC57" t="s">
        <v>287</v>
      </c>
      <c r="CD57">
        <v>1900</v>
      </c>
      <c r="CE57" t="s">
        <v>132</v>
      </c>
      <c r="CF57" s="3">
        <v>43804</v>
      </c>
      <c r="CI57">
        <v>1</v>
      </c>
      <c r="CJ57">
        <v>1</v>
      </c>
      <c r="CK57">
        <v>23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"080002498338"</f>
        <v>080002498338</v>
      </c>
      <c r="F58" s="3">
        <v>43802</v>
      </c>
      <c r="G58">
        <v>202006</v>
      </c>
      <c r="H58" t="s">
        <v>118</v>
      </c>
      <c r="I58" t="s">
        <v>119</v>
      </c>
      <c r="J58" t="s">
        <v>120</v>
      </c>
      <c r="K58" t="s">
        <v>78</v>
      </c>
      <c r="L58" t="s">
        <v>173</v>
      </c>
      <c r="M58" t="s">
        <v>146</v>
      </c>
      <c r="N58" t="s">
        <v>291</v>
      </c>
      <c r="O58" t="s">
        <v>108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8.58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 s="4">
        <v>50.45</v>
      </c>
      <c r="BM58" s="4">
        <v>7.57</v>
      </c>
      <c r="BN58" s="4">
        <v>58.02</v>
      </c>
      <c r="BO58" s="4">
        <v>58.02</v>
      </c>
      <c r="BQ58" t="s">
        <v>122</v>
      </c>
      <c r="BR58" t="s">
        <v>123</v>
      </c>
      <c r="BS58" s="3">
        <v>43803</v>
      </c>
      <c r="BT58" s="5">
        <v>0.46319444444444446</v>
      </c>
      <c r="BU58" t="s">
        <v>292</v>
      </c>
      <c r="BV58" t="s">
        <v>89</v>
      </c>
      <c r="BW58" t="s">
        <v>183</v>
      </c>
      <c r="BX58" t="s">
        <v>238</v>
      </c>
      <c r="BY58">
        <v>6000</v>
      </c>
      <c r="CA58" t="s">
        <v>293</v>
      </c>
      <c r="CC58" t="s">
        <v>146</v>
      </c>
      <c r="CD58">
        <v>7530</v>
      </c>
      <c r="CE58" t="s">
        <v>132</v>
      </c>
      <c r="CF58" s="3">
        <v>43804</v>
      </c>
      <c r="CI58">
        <v>1</v>
      </c>
      <c r="CJ58">
        <v>1</v>
      </c>
      <c r="CK58">
        <v>21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"080002498323"</f>
        <v>080002498323</v>
      </c>
      <c r="F59" s="3">
        <v>43802</v>
      </c>
      <c r="G59">
        <v>202006</v>
      </c>
      <c r="H59" t="s">
        <v>118</v>
      </c>
      <c r="I59" t="s">
        <v>119</v>
      </c>
      <c r="J59" t="s">
        <v>120</v>
      </c>
      <c r="K59" t="s">
        <v>78</v>
      </c>
      <c r="L59" t="s">
        <v>92</v>
      </c>
      <c r="M59" t="s">
        <v>93</v>
      </c>
      <c r="N59" t="s">
        <v>294</v>
      </c>
      <c r="O59" t="s">
        <v>108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8.58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1.5</v>
      </c>
      <c r="BJ59">
        <v>1.8</v>
      </c>
      <c r="BK59">
        <v>2</v>
      </c>
      <c r="BL59" s="4">
        <v>50.45</v>
      </c>
      <c r="BM59" s="4">
        <v>7.57</v>
      </c>
      <c r="BN59" s="4">
        <v>58.02</v>
      </c>
      <c r="BO59" s="4">
        <v>58.02</v>
      </c>
      <c r="BQ59" t="s">
        <v>172</v>
      </c>
      <c r="BR59" t="s">
        <v>123</v>
      </c>
      <c r="BS59" s="3">
        <v>43803</v>
      </c>
      <c r="BT59" s="5">
        <v>0.42222222222222222</v>
      </c>
      <c r="BU59" t="s">
        <v>243</v>
      </c>
      <c r="BV59" t="s">
        <v>85</v>
      </c>
      <c r="BY59">
        <v>8946</v>
      </c>
      <c r="CA59" t="s">
        <v>295</v>
      </c>
      <c r="CC59" t="s">
        <v>93</v>
      </c>
      <c r="CD59">
        <v>157</v>
      </c>
      <c r="CE59" t="s">
        <v>132</v>
      </c>
      <c r="CF59" s="3">
        <v>43804</v>
      </c>
      <c r="CI59">
        <v>1</v>
      </c>
      <c r="CJ59">
        <v>1</v>
      </c>
      <c r="CK59">
        <v>21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"080002498317"</f>
        <v>080002498317</v>
      </c>
      <c r="F60" s="3">
        <v>43802</v>
      </c>
      <c r="G60">
        <v>202006</v>
      </c>
      <c r="H60" t="s">
        <v>118</v>
      </c>
      <c r="I60" t="s">
        <v>119</v>
      </c>
      <c r="J60" t="s">
        <v>120</v>
      </c>
      <c r="K60" t="s">
        <v>78</v>
      </c>
      <c r="L60" t="s">
        <v>296</v>
      </c>
      <c r="M60" t="s">
        <v>297</v>
      </c>
      <c r="N60" t="s">
        <v>298</v>
      </c>
      <c r="O60" t="s">
        <v>108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12.07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1.2</v>
      </c>
      <c r="BK60">
        <v>1.5</v>
      </c>
      <c r="BL60" s="4">
        <v>70.95</v>
      </c>
      <c r="BM60" s="4">
        <v>10.64</v>
      </c>
      <c r="BN60" s="4">
        <v>81.59</v>
      </c>
      <c r="BO60" s="4">
        <v>81.59</v>
      </c>
      <c r="BQ60" t="s">
        <v>172</v>
      </c>
      <c r="BR60" t="s">
        <v>123</v>
      </c>
      <c r="BS60" s="3">
        <v>43804</v>
      </c>
      <c r="BT60" s="5">
        <v>0.69513888888888886</v>
      </c>
      <c r="BU60" t="s">
        <v>299</v>
      </c>
      <c r="BV60" t="s">
        <v>89</v>
      </c>
      <c r="BW60" t="s">
        <v>183</v>
      </c>
      <c r="BX60" t="s">
        <v>300</v>
      </c>
      <c r="BY60">
        <v>6000</v>
      </c>
      <c r="CA60" t="s">
        <v>301</v>
      </c>
      <c r="CC60" t="s">
        <v>297</v>
      </c>
      <c r="CD60">
        <v>4265</v>
      </c>
      <c r="CE60" t="s">
        <v>132</v>
      </c>
      <c r="CF60" s="3">
        <v>43808</v>
      </c>
      <c r="CI60">
        <v>1</v>
      </c>
      <c r="CJ60">
        <v>2</v>
      </c>
      <c r="CK60">
        <v>24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"080002498309"</f>
        <v>080002498309</v>
      </c>
      <c r="F61" s="3">
        <v>43802</v>
      </c>
      <c r="G61">
        <v>202006</v>
      </c>
      <c r="H61" t="s">
        <v>118</v>
      </c>
      <c r="I61" t="s">
        <v>119</v>
      </c>
      <c r="J61" t="s">
        <v>120</v>
      </c>
      <c r="K61" t="s">
        <v>78</v>
      </c>
      <c r="L61" t="s">
        <v>75</v>
      </c>
      <c r="M61" t="s">
        <v>76</v>
      </c>
      <c r="N61" t="s">
        <v>302</v>
      </c>
      <c r="O61" t="s">
        <v>108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12.87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</v>
      </c>
      <c r="BJ61">
        <v>2</v>
      </c>
      <c r="BK61">
        <v>3</v>
      </c>
      <c r="BL61" s="4">
        <v>75.66</v>
      </c>
      <c r="BM61" s="4">
        <v>11.35</v>
      </c>
      <c r="BN61" s="4">
        <v>87.01</v>
      </c>
      <c r="BO61" s="4">
        <v>87.01</v>
      </c>
      <c r="BQ61" t="s">
        <v>122</v>
      </c>
      <c r="BR61" t="s">
        <v>123</v>
      </c>
      <c r="BS61" s="3">
        <v>43803</v>
      </c>
      <c r="BT61" s="5">
        <v>0.3888888888888889</v>
      </c>
      <c r="BU61" t="s">
        <v>303</v>
      </c>
      <c r="BV61" t="s">
        <v>85</v>
      </c>
      <c r="BY61">
        <v>9837.1</v>
      </c>
      <c r="CC61" t="s">
        <v>76</v>
      </c>
      <c r="CD61">
        <v>2196</v>
      </c>
      <c r="CE61" t="s">
        <v>132</v>
      </c>
      <c r="CF61" s="3">
        <v>43804</v>
      </c>
      <c r="CI61">
        <v>1</v>
      </c>
      <c r="CJ61">
        <v>1</v>
      </c>
      <c r="CK61">
        <v>21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"080002498313"</f>
        <v>080002498313</v>
      </c>
      <c r="F62" s="3">
        <v>43802</v>
      </c>
      <c r="G62">
        <v>202006</v>
      </c>
      <c r="H62" t="s">
        <v>118</v>
      </c>
      <c r="I62" t="s">
        <v>119</v>
      </c>
      <c r="J62" t="s">
        <v>77</v>
      </c>
      <c r="K62" t="s">
        <v>78</v>
      </c>
      <c r="L62" t="s">
        <v>75</v>
      </c>
      <c r="M62" t="s">
        <v>76</v>
      </c>
      <c r="N62" t="s">
        <v>304</v>
      </c>
      <c r="O62" t="s">
        <v>108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8.58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 s="4">
        <v>50.45</v>
      </c>
      <c r="BM62" s="4">
        <v>7.57</v>
      </c>
      <c r="BN62" s="4">
        <v>58.02</v>
      </c>
      <c r="BO62" s="4">
        <v>58.02</v>
      </c>
      <c r="BQ62" t="s">
        <v>122</v>
      </c>
      <c r="BR62" t="s">
        <v>127</v>
      </c>
      <c r="BS62" s="3">
        <v>43803</v>
      </c>
      <c r="BT62" s="5">
        <v>0.45694444444444443</v>
      </c>
      <c r="BU62" t="s">
        <v>305</v>
      </c>
      <c r="BV62" t="s">
        <v>89</v>
      </c>
      <c r="BW62" t="s">
        <v>183</v>
      </c>
      <c r="BX62" t="s">
        <v>306</v>
      </c>
      <c r="BY62">
        <v>1200</v>
      </c>
      <c r="CC62" t="s">
        <v>76</v>
      </c>
      <c r="CD62">
        <v>2196</v>
      </c>
      <c r="CE62" t="s">
        <v>132</v>
      </c>
      <c r="CF62" s="3">
        <v>43804</v>
      </c>
      <c r="CI62">
        <v>1</v>
      </c>
      <c r="CJ62">
        <v>1</v>
      </c>
      <c r="CK62">
        <v>21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"080002498293"</f>
        <v>080002498293</v>
      </c>
      <c r="F63" s="3">
        <v>43802</v>
      </c>
      <c r="G63">
        <v>202006</v>
      </c>
      <c r="H63" t="s">
        <v>118</v>
      </c>
      <c r="I63" t="s">
        <v>119</v>
      </c>
      <c r="J63" t="s">
        <v>120</v>
      </c>
      <c r="K63" t="s">
        <v>78</v>
      </c>
      <c r="L63" t="s">
        <v>75</v>
      </c>
      <c r="M63" t="s">
        <v>76</v>
      </c>
      <c r="N63" t="s">
        <v>307</v>
      </c>
      <c r="O63" t="s">
        <v>108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8.58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1.2</v>
      </c>
      <c r="BK63">
        <v>1.5</v>
      </c>
      <c r="BL63" s="4">
        <v>50.45</v>
      </c>
      <c r="BM63" s="4">
        <v>7.57</v>
      </c>
      <c r="BN63" s="4">
        <v>58.02</v>
      </c>
      <c r="BO63" s="4">
        <v>58.02</v>
      </c>
      <c r="BQ63" t="s">
        <v>122</v>
      </c>
      <c r="BR63" t="s">
        <v>123</v>
      </c>
      <c r="BS63" s="3">
        <v>43803</v>
      </c>
      <c r="BT63" s="5">
        <v>0.375</v>
      </c>
      <c r="BU63" t="s">
        <v>308</v>
      </c>
      <c r="BV63" t="s">
        <v>85</v>
      </c>
      <c r="BY63">
        <v>6000</v>
      </c>
      <c r="CC63" t="s">
        <v>76</v>
      </c>
      <c r="CD63">
        <v>2021</v>
      </c>
      <c r="CE63" t="s">
        <v>132</v>
      </c>
      <c r="CF63" s="3">
        <v>43804</v>
      </c>
      <c r="CI63">
        <v>1</v>
      </c>
      <c r="CJ63">
        <v>1</v>
      </c>
      <c r="CK63">
        <v>21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"080002498284"</f>
        <v>080002498284</v>
      </c>
      <c r="F64" s="3">
        <v>43802</v>
      </c>
      <c r="G64">
        <v>202006</v>
      </c>
      <c r="H64" t="s">
        <v>118</v>
      </c>
      <c r="I64" t="s">
        <v>119</v>
      </c>
      <c r="J64" t="s">
        <v>120</v>
      </c>
      <c r="K64" t="s">
        <v>78</v>
      </c>
      <c r="L64" t="s">
        <v>211</v>
      </c>
      <c r="M64" t="s">
        <v>212</v>
      </c>
      <c r="N64" t="s">
        <v>309</v>
      </c>
      <c r="O64" t="s">
        <v>108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8.58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1.6</v>
      </c>
      <c r="BJ64">
        <v>1.6</v>
      </c>
      <c r="BK64">
        <v>2</v>
      </c>
      <c r="BL64" s="4">
        <v>50.45</v>
      </c>
      <c r="BM64" s="4">
        <v>7.57</v>
      </c>
      <c r="BN64" s="4">
        <v>58.02</v>
      </c>
      <c r="BO64" s="4">
        <v>58.02</v>
      </c>
      <c r="BQ64" t="s">
        <v>122</v>
      </c>
      <c r="BR64" t="s">
        <v>123</v>
      </c>
      <c r="BS64" s="3">
        <v>43803</v>
      </c>
      <c r="BT64" s="5">
        <v>0.40347222222222223</v>
      </c>
      <c r="BU64" t="s">
        <v>310</v>
      </c>
      <c r="BV64" t="s">
        <v>85</v>
      </c>
      <c r="BY64">
        <v>7933.05</v>
      </c>
      <c r="CC64" t="s">
        <v>212</v>
      </c>
      <c r="CD64">
        <v>182</v>
      </c>
      <c r="CE64" t="s">
        <v>132</v>
      </c>
      <c r="CF64" s="3">
        <v>43804</v>
      </c>
      <c r="CI64">
        <v>1</v>
      </c>
      <c r="CJ64">
        <v>1</v>
      </c>
      <c r="CK64">
        <v>21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"080002498272"</f>
        <v>080002498272</v>
      </c>
      <c r="F65" s="3">
        <v>43802</v>
      </c>
      <c r="G65">
        <v>202006</v>
      </c>
      <c r="H65" t="s">
        <v>118</v>
      </c>
      <c r="I65" t="s">
        <v>119</v>
      </c>
      <c r="J65" t="s">
        <v>120</v>
      </c>
      <c r="K65" t="s">
        <v>78</v>
      </c>
      <c r="L65" t="s">
        <v>75</v>
      </c>
      <c r="M65" t="s">
        <v>76</v>
      </c>
      <c r="N65" t="s">
        <v>311</v>
      </c>
      <c r="O65" t="s">
        <v>108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12.87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2.7</v>
      </c>
      <c r="BJ65">
        <v>1.8</v>
      </c>
      <c r="BK65">
        <v>3</v>
      </c>
      <c r="BL65" s="4">
        <v>75.66</v>
      </c>
      <c r="BM65" s="4">
        <v>11.35</v>
      </c>
      <c r="BN65" s="4">
        <v>87.01</v>
      </c>
      <c r="BO65" s="4">
        <v>87.01</v>
      </c>
      <c r="BQ65" t="s">
        <v>172</v>
      </c>
      <c r="BR65" t="s">
        <v>123</v>
      </c>
      <c r="BS65" s="3">
        <v>43803</v>
      </c>
      <c r="BT65" s="5">
        <v>0.35000000000000003</v>
      </c>
      <c r="BU65" t="s">
        <v>312</v>
      </c>
      <c r="BV65" t="s">
        <v>85</v>
      </c>
      <c r="BY65">
        <v>9000.59</v>
      </c>
      <c r="CC65" t="s">
        <v>76</v>
      </c>
      <c r="CD65">
        <v>2059</v>
      </c>
      <c r="CE65" t="s">
        <v>132</v>
      </c>
      <c r="CF65" s="3">
        <v>43804</v>
      </c>
      <c r="CI65">
        <v>1</v>
      </c>
      <c r="CJ65">
        <v>1</v>
      </c>
      <c r="CK65">
        <v>21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"080002498267"</f>
        <v>080002498267</v>
      </c>
      <c r="F66" s="3">
        <v>43802</v>
      </c>
      <c r="G66">
        <v>202006</v>
      </c>
      <c r="H66" t="s">
        <v>118</v>
      </c>
      <c r="I66" t="s">
        <v>119</v>
      </c>
      <c r="J66" t="s">
        <v>120</v>
      </c>
      <c r="K66" t="s">
        <v>78</v>
      </c>
      <c r="L66" t="s">
        <v>167</v>
      </c>
      <c r="M66" t="s">
        <v>168</v>
      </c>
      <c r="N66" t="s">
        <v>169</v>
      </c>
      <c r="O66" t="s">
        <v>108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8.58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1.9</v>
      </c>
      <c r="BK66">
        <v>2</v>
      </c>
      <c r="BL66" s="4">
        <v>50.45</v>
      </c>
      <c r="BM66" s="4">
        <v>7.57</v>
      </c>
      <c r="BN66" s="4">
        <v>58.02</v>
      </c>
      <c r="BO66" s="4">
        <v>58.02</v>
      </c>
      <c r="BQ66" t="s">
        <v>172</v>
      </c>
      <c r="BR66" t="s">
        <v>123</v>
      </c>
      <c r="BS66" s="3">
        <v>43803</v>
      </c>
      <c r="BT66" s="5">
        <v>0.43402777777777773</v>
      </c>
      <c r="BU66" t="s">
        <v>313</v>
      </c>
      <c r="BV66" t="s">
        <v>85</v>
      </c>
      <c r="BY66">
        <v>9524.42</v>
      </c>
      <c r="CA66" t="s">
        <v>314</v>
      </c>
      <c r="CC66" t="s">
        <v>168</v>
      </c>
      <c r="CD66">
        <v>699</v>
      </c>
      <c r="CE66" t="s">
        <v>132</v>
      </c>
      <c r="CF66" s="3">
        <v>43804</v>
      </c>
      <c r="CI66">
        <v>1</v>
      </c>
      <c r="CJ66">
        <v>1</v>
      </c>
      <c r="CK66">
        <v>21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"080002498237"</f>
        <v>080002498237</v>
      </c>
      <c r="F67" s="3">
        <v>43802</v>
      </c>
      <c r="G67">
        <v>202006</v>
      </c>
      <c r="H67" t="s">
        <v>118</v>
      </c>
      <c r="I67" t="s">
        <v>119</v>
      </c>
      <c r="J67" t="s">
        <v>120</v>
      </c>
      <c r="K67" t="s">
        <v>78</v>
      </c>
      <c r="L67" t="s">
        <v>196</v>
      </c>
      <c r="M67" t="s">
        <v>197</v>
      </c>
      <c r="N67" t="s">
        <v>315</v>
      </c>
      <c r="O67" t="s">
        <v>108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12.87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2.7</v>
      </c>
      <c r="BJ67">
        <v>1.6</v>
      </c>
      <c r="BK67">
        <v>3</v>
      </c>
      <c r="BL67" s="4">
        <v>75.66</v>
      </c>
      <c r="BM67" s="4">
        <v>11.35</v>
      </c>
      <c r="BN67" s="4">
        <v>87.01</v>
      </c>
      <c r="BO67" s="4">
        <v>87.01</v>
      </c>
      <c r="BQ67" t="s">
        <v>122</v>
      </c>
      <c r="BR67" t="s">
        <v>123</v>
      </c>
      <c r="BS67" s="3">
        <v>43803</v>
      </c>
      <c r="BT67" s="5">
        <v>0.4513888888888889</v>
      </c>
      <c r="BU67" t="s">
        <v>316</v>
      </c>
      <c r="BV67" t="s">
        <v>89</v>
      </c>
      <c r="BW67" t="s">
        <v>317</v>
      </c>
      <c r="BX67" t="s">
        <v>318</v>
      </c>
      <c r="BY67">
        <v>8171.38</v>
      </c>
      <c r="CA67" t="s">
        <v>319</v>
      </c>
      <c r="CC67" t="s">
        <v>197</v>
      </c>
      <c r="CD67">
        <v>1459</v>
      </c>
      <c r="CE67" t="s">
        <v>132</v>
      </c>
      <c r="CF67" s="3">
        <v>43804</v>
      </c>
      <c r="CI67">
        <v>1</v>
      </c>
      <c r="CJ67">
        <v>1</v>
      </c>
      <c r="CK67">
        <v>21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"080002498252"</f>
        <v>080002498252</v>
      </c>
      <c r="F68" s="3">
        <v>43802</v>
      </c>
      <c r="G68">
        <v>202006</v>
      </c>
      <c r="H68" t="s">
        <v>118</v>
      </c>
      <c r="I68" t="s">
        <v>119</v>
      </c>
      <c r="J68" t="s">
        <v>120</v>
      </c>
      <c r="K68" t="s">
        <v>78</v>
      </c>
      <c r="L68" t="s">
        <v>118</v>
      </c>
      <c r="M68" t="s">
        <v>119</v>
      </c>
      <c r="N68" t="s">
        <v>126</v>
      </c>
      <c r="O68" t="s">
        <v>108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6.71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1.2</v>
      </c>
      <c r="BK68">
        <v>1.5</v>
      </c>
      <c r="BL68" s="4">
        <v>39.42</v>
      </c>
      <c r="BM68" s="4">
        <v>5.91</v>
      </c>
      <c r="BN68" s="4">
        <v>45.33</v>
      </c>
      <c r="BO68" s="4">
        <v>45.33</v>
      </c>
      <c r="BQ68" t="s">
        <v>122</v>
      </c>
      <c r="BR68" t="s">
        <v>123</v>
      </c>
      <c r="BS68" s="3">
        <v>43803</v>
      </c>
      <c r="BT68" s="5">
        <v>0.4291666666666667</v>
      </c>
      <c r="BU68" t="s">
        <v>320</v>
      </c>
      <c r="BV68" t="s">
        <v>85</v>
      </c>
      <c r="BY68">
        <v>6000</v>
      </c>
      <c r="CA68" t="s">
        <v>131</v>
      </c>
      <c r="CC68" t="s">
        <v>119</v>
      </c>
      <c r="CD68">
        <v>3610</v>
      </c>
      <c r="CE68" t="s">
        <v>132</v>
      </c>
      <c r="CF68" s="3">
        <v>43804</v>
      </c>
      <c r="CI68">
        <v>1</v>
      </c>
      <c r="CJ68">
        <v>1</v>
      </c>
      <c r="CK68">
        <v>22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"080002498257"</f>
        <v>080002498257</v>
      </c>
      <c r="F69" s="3">
        <v>43802</v>
      </c>
      <c r="G69">
        <v>202006</v>
      </c>
      <c r="H69" t="s">
        <v>118</v>
      </c>
      <c r="I69" t="s">
        <v>119</v>
      </c>
      <c r="J69" t="s">
        <v>120</v>
      </c>
      <c r="K69" t="s">
        <v>78</v>
      </c>
      <c r="L69" t="s">
        <v>248</v>
      </c>
      <c r="M69" t="s">
        <v>249</v>
      </c>
      <c r="N69" t="s">
        <v>250</v>
      </c>
      <c r="O69" t="s">
        <v>108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16.63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1.2</v>
      </c>
      <c r="BJ69">
        <v>1.8</v>
      </c>
      <c r="BK69">
        <v>2</v>
      </c>
      <c r="BL69" s="4">
        <v>97.75</v>
      </c>
      <c r="BM69" s="4">
        <v>14.66</v>
      </c>
      <c r="BN69" s="4">
        <v>112.41</v>
      </c>
      <c r="BO69" s="4">
        <v>112.41</v>
      </c>
      <c r="BQ69" t="s">
        <v>172</v>
      </c>
      <c r="BR69" t="s">
        <v>123</v>
      </c>
      <c r="BS69" s="3">
        <v>43803</v>
      </c>
      <c r="BT69" s="5">
        <v>0.45624999999999999</v>
      </c>
      <c r="BU69" t="s">
        <v>321</v>
      </c>
      <c r="BV69" t="s">
        <v>85</v>
      </c>
      <c r="BY69">
        <v>8816.77</v>
      </c>
      <c r="CC69" t="s">
        <v>249</v>
      </c>
      <c r="CD69">
        <v>1739</v>
      </c>
      <c r="CE69" t="s">
        <v>132</v>
      </c>
      <c r="CF69" s="3">
        <v>43804</v>
      </c>
      <c r="CI69">
        <v>1</v>
      </c>
      <c r="CJ69">
        <v>1</v>
      </c>
      <c r="CK69">
        <v>23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"080002498260"</f>
        <v>080002498260</v>
      </c>
      <c r="F70" s="3">
        <v>43802</v>
      </c>
      <c r="G70">
        <v>202006</v>
      </c>
      <c r="H70" t="s">
        <v>118</v>
      </c>
      <c r="I70" t="s">
        <v>119</v>
      </c>
      <c r="J70" t="s">
        <v>120</v>
      </c>
      <c r="K70" t="s">
        <v>78</v>
      </c>
      <c r="L70" t="s">
        <v>322</v>
      </c>
      <c r="M70" t="s">
        <v>323</v>
      </c>
      <c r="N70" t="s">
        <v>324</v>
      </c>
      <c r="O70" t="s">
        <v>108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8.58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1.2</v>
      </c>
      <c r="BK70">
        <v>1.5</v>
      </c>
      <c r="BL70" s="4">
        <v>50.45</v>
      </c>
      <c r="BM70" s="4">
        <v>7.57</v>
      </c>
      <c r="BN70" s="4">
        <v>58.02</v>
      </c>
      <c r="BO70" s="4">
        <v>58.02</v>
      </c>
      <c r="BQ70" t="s">
        <v>172</v>
      </c>
      <c r="BR70" t="s">
        <v>123</v>
      </c>
      <c r="BS70" s="3">
        <v>43803</v>
      </c>
      <c r="BT70" s="5">
        <v>0.42708333333333331</v>
      </c>
      <c r="BU70" t="s">
        <v>325</v>
      </c>
      <c r="BV70" t="s">
        <v>85</v>
      </c>
      <c r="BY70">
        <v>6000</v>
      </c>
      <c r="CA70" t="s">
        <v>326</v>
      </c>
      <c r="CC70" t="s">
        <v>323</v>
      </c>
      <c r="CD70">
        <v>3201</v>
      </c>
      <c r="CE70" t="s">
        <v>132</v>
      </c>
      <c r="CF70" s="3">
        <v>43804</v>
      </c>
      <c r="CI70">
        <v>1</v>
      </c>
      <c r="CJ70">
        <v>1</v>
      </c>
      <c r="CK70">
        <v>21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"080002498247"</f>
        <v>080002498247</v>
      </c>
      <c r="F71" s="3">
        <v>43802</v>
      </c>
      <c r="G71">
        <v>202006</v>
      </c>
      <c r="H71" t="s">
        <v>118</v>
      </c>
      <c r="I71" t="s">
        <v>119</v>
      </c>
      <c r="J71" t="s">
        <v>120</v>
      </c>
      <c r="K71" t="s">
        <v>78</v>
      </c>
      <c r="L71" t="s">
        <v>224</v>
      </c>
      <c r="M71" t="s">
        <v>225</v>
      </c>
      <c r="N71" t="s">
        <v>327</v>
      </c>
      <c r="O71" t="s">
        <v>108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8.58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1.2</v>
      </c>
      <c r="BK71">
        <v>1.5</v>
      </c>
      <c r="BL71" s="4">
        <v>50.45</v>
      </c>
      <c r="BM71" s="4">
        <v>7.57</v>
      </c>
      <c r="BN71" s="4">
        <v>58.02</v>
      </c>
      <c r="BO71" s="4">
        <v>58.02</v>
      </c>
      <c r="BQ71" t="s">
        <v>122</v>
      </c>
      <c r="BR71" t="s">
        <v>123</v>
      </c>
      <c r="BS71" s="3">
        <v>43803</v>
      </c>
      <c r="BT71" s="5">
        <v>0.38472222222222219</v>
      </c>
      <c r="BU71" t="s">
        <v>328</v>
      </c>
      <c r="BV71" t="s">
        <v>85</v>
      </c>
      <c r="BY71">
        <v>6000</v>
      </c>
      <c r="CA71" t="s">
        <v>329</v>
      </c>
      <c r="CC71" t="s">
        <v>225</v>
      </c>
      <c r="CD71">
        <v>6045</v>
      </c>
      <c r="CE71" t="s">
        <v>132</v>
      </c>
      <c r="CF71" s="3">
        <v>43804</v>
      </c>
      <c r="CI71">
        <v>1</v>
      </c>
      <c r="CJ71">
        <v>1</v>
      </c>
      <c r="CK71">
        <v>21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"080002498240"</f>
        <v>080002498240</v>
      </c>
      <c r="F72" s="3">
        <v>43802</v>
      </c>
      <c r="G72">
        <v>202006</v>
      </c>
      <c r="H72" t="s">
        <v>118</v>
      </c>
      <c r="I72" t="s">
        <v>119</v>
      </c>
      <c r="J72" t="s">
        <v>120</v>
      </c>
      <c r="K72" t="s">
        <v>78</v>
      </c>
      <c r="L72" t="s">
        <v>75</v>
      </c>
      <c r="M72" t="s">
        <v>76</v>
      </c>
      <c r="N72" t="s">
        <v>330</v>
      </c>
      <c r="O72" t="s">
        <v>108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10.73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2.2999999999999998</v>
      </c>
      <c r="BJ72">
        <v>2.1</v>
      </c>
      <c r="BK72">
        <v>2.5</v>
      </c>
      <c r="BL72" s="4">
        <v>63.06</v>
      </c>
      <c r="BM72" s="4">
        <v>9.4600000000000009</v>
      </c>
      <c r="BN72" s="4">
        <v>72.52</v>
      </c>
      <c r="BO72" s="4">
        <v>72.52</v>
      </c>
      <c r="BQ72" t="s">
        <v>122</v>
      </c>
      <c r="BR72" t="s">
        <v>123</v>
      </c>
      <c r="BS72" s="3">
        <v>43803</v>
      </c>
      <c r="BT72" s="5">
        <v>0.42152777777777778</v>
      </c>
      <c r="BU72" t="s">
        <v>331</v>
      </c>
      <c r="BV72" t="s">
        <v>85</v>
      </c>
      <c r="BY72">
        <v>10674.26</v>
      </c>
      <c r="CA72" t="s">
        <v>332</v>
      </c>
      <c r="CC72" t="s">
        <v>76</v>
      </c>
      <c r="CD72">
        <v>2055</v>
      </c>
      <c r="CE72" t="s">
        <v>132</v>
      </c>
      <c r="CF72" s="3">
        <v>43804</v>
      </c>
      <c r="CI72">
        <v>1</v>
      </c>
      <c r="CJ72">
        <v>1</v>
      </c>
      <c r="CK72">
        <v>21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"080002498265"</f>
        <v>080002498265</v>
      </c>
      <c r="F73" s="3">
        <v>43802</v>
      </c>
      <c r="G73">
        <v>202006</v>
      </c>
      <c r="H73" t="s">
        <v>118</v>
      </c>
      <c r="I73" t="s">
        <v>119</v>
      </c>
      <c r="J73" t="s">
        <v>120</v>
      </c>
      <c r="K73" t="s">
        <v>78</v>
      </c>
      <c r="L73" t="s">
        <v>161</v>
      </c>
      <c r="M73" t="s">
        <v>162</v>
      </c>
      <c r="N73" t="s">
        <v>163</v>
      </c>
      <c r="O73" t="s">
        <v>108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17.16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</v>
      </c>
      <c r="BJ73">
        <v>2.2999999999999998</v>
      </c>
      <c r="BK73">
        <v>4</v>
      </c>
      <c r="BL73" s="4">
        <v>100.87</v>
      </c>
      <c r="BM73" s="4">
        <v>15.13</v>
      </c>
      <c r="BN73" s="4">
        <v>116</v>
      </c>
      <c r="BO73" s="4">
        <v>116</v>
      </c>
      <c r="BQ73" t="s">
        <v>172</v>
      </c>
      <c r="BR73" t="s">
        <v>123</v>
      </c>
      <c r="BS73" s="3">
        <v>43803</v>
      </c>
      <c r="BT73" s="5">
        <v>0.38541666666666669</v>
      </c>
      <c r="BU73" t="s">
        <v>333</v>
      </c>
      <c r="BV73" t="s">
        <v>85</v>
      </c>
      <c r="BY73">
        <v>11375.01</v>
      </c>
      <c r="CC73" t="s">
        <v>162</v>
      </c>
      <c r="CD73">
        <v>1682</v>
      </c>
      <c r="CE73" t="s">
        <v>132</v>
      </c>
      <c r="CF73" s="3">
        <v>43804</v>
      </c>
      <c r="CI73">
        <v>1</v>
      </c>
      <c r="CJ73">
        <v>1</v>
      </c>
      <c r="CK73">
        <v>21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"080002504301"</f>
        <v>080002504301</v>
      </c>
      <c r="F74" s="3">
        <v>43808</v>
      </c>
      <c r="G74">
        <v>202006</v>
      </c>
      <c r="H74" t="s">
        <v>118</v>
      </c>
      <c r="I74" t="s">
        <v>119</v>
      </c>
      <c r="J74" t="s">
        <v>120</v>
      </c>
      <c r="K74" t="s">
        <v>78</v>
      </c>
      <c r="L74" t="s">
        <v>173</v>
      </c>
      <c r="M74" t="s">
        <v>146</v>
      </c>
      <c r="N74" t="s">
        <v>220</v>
      </c>
      <c r="O74" t="s">
        <v>108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8.58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1.7</v>
      </c>
      <c r="BK74">
        <v>2</v>
      </c>
      <c r="BL74" s="4">
        <v>50.45</v>
      </c>
      <c r="BM74" s="4">
        <v>7.57</v>
      </c>
      <c r="BN74" s="4">
        <v>58.02</v>
      </c>
      <c r="BO74" s="4">
        <v>58.02</v>
      </c>
      <c r="BQ74" t="s">
        <v>122</v>
      </c>
      <c r="BR74" t="s">
        <v>123</v>
      </c>
      <c r="BS74" s="3">
        <v>43811</v>
      </c>
      <c r="BT74" s="5">
        <v>0.4201388888888889</v>
      </c>
      <c r="BU74" t="s">
        <v>334</v>
      </c>
      <c r="BV74" t="s">
        <v>85</v>
      </c>
      <c r="BY74">
        <v>8698.6</v>
      </c>
      <c r="CA74" t="s">
        <v>222</v>
      </c>
      <c r="CC74" t="s">
        <v>146</v>
      </c>
      <c r="CD74">
        <v>7560</v>
      </c>
      <c r="CE74" t="s">
        <v>132</v>
      </c>
      <c r="CF74" s="3">
        <v>43812</v>
      </c>
      <c r="CI74">
        <v>1</v>
      </c>
      <c r="CJ74">
        <v>1</v>
      </c>
      <c r="CK74">
        <v>21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"080002498344"</f>
        <v>080002498344</v>
      </c>
      <c r="F75" s="3">
        <v>43802</v>
      </c>
      <c r="G75">
        <v>202006</v>
      </c>
      <c r="H75" t="s">
        <v>118</v>
      </c>
      <c r="I75" t="s">
        <v>119</v>
      </c>
      <c r="J75" t="s">
        <v>120</v>
      </c>
      <c r="K75" t="s">
        <v>78</v>
      </c>
      <c r="L75" t="s">
        <v>224</v>
      </c>
      <c r="M75" t="s">
        <v>225</v>
      </c>
      <c r="N75" t="s">
        <v>335</v>
      </c>
      <c r="O75" t="s">
        <v>108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8.58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1.2</v>
      </c>
      <c r="BK75">
        <v>1.5</v>
      </c>
      <c r="BL75" s="4">
        <v>50.45</v>
      </c>
      <c r="BM75" s="4">
        <v>7.57</v>
      </c>
      <c r="BN75" s="4">
        <v>58.02</v>
      </c>
      <c r="BO75" s="4">
        <v>58.02</v>
      </c>
      <c r="BQ75" t="s">
        <v>122</v>
      </c>
      <c r="BR75" t="s">
        <v>123</v>
      </c>
      <c r="BS75" s="3">
        <v>43803</v>
      </c>
      <c r="BT75" s="5">
        <v>0.42083333333333334</v>
      </c>
      <c r="BU75" t="s">
        <v>336</v>
      </c>
      <c r="BV75" t="s">
        <v>85</v>
      </c>
      <c r="BY75">
        <v>6000</v>
      </c>
      <c r="CA75" t="s">
        <v>337</v>
      </c>
      <c r="CC75" t="s">
        <v>225</v>
      </c>
      <c r="CD75">
        <v>6070</v>
      </c>
      <c r="CE75" t="s">
        <v>132</v>
      </c>
      <c r="CF75" s="3">
        <v>43804</v>
      </c>
      <c r="CI75">
        <v>1</v>
      </c>
      <c r="CJ75">
        <v>1</v>
      </c>
      <c r="CK75">
        <v>21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"080002504300"</f>
        <v>080002504300</v>
      </c>
      <c r="F76" s="3">
        <v>43808</v>
      </c>
      <c r="G76">
        <v>202006</v>
      </c>
      <c r="H76" t="s">
        <v>118</v>
      </c>
      <c r="I76" t="s">
        <v>119</v>
      </c>
      <c r="J76" t="s">
        <v>120</v>
      </c>
      <c r="K76" t="s">
        <v>78</v>
      </c>
      <c r="L76" t="s">
        <v>173</v>
      </c>
      <c r="M76" t="s">
        <v>146</v>
      </c>
      <c r="N76" t="s">
        <v>188</v>
      </c>
      <c r="O76" t="s">
        <v>108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92.21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4</v>
      </c>
      <c r="BJ76">
        <v>21.3</v>
      </c>
      <c r="BK76">
        <v>21.5</v>
      </c>
      <c r="BL76" s="4">
        <v>542.02</v>
      </c>
      <c r="BM76" s="4">
        <v>81.3</v>
      </c>
      <c r="BN76" s="4">
        <v>623.32000000000005</v>
      </c>
      <c r="BO76" s="4">
        <v>623.32000000000005</v>
      </c>
      <c r="BQ76" t="s">
        <v>122</v>
      </c>
      <c r="BR76" t="s">
        <v>123</v>
      </c>
      <c r="BS76" s="3">
        <v>43811</v>
      </c>
      <c r="BT76" s="5">
        <v>0.36805555555555558</v>
      </c>
      <c r="BU76" t="s">
        <v>338</v>
      </c>
      <c r="BV76" t="s">
        <v>85</v>
      </c>
      <c r="BY76">
        <v>53130</v>
      </c>
      <c r="CA76" t="s">
        <v>150</v>
      </c>
      <c r="CC76" t="s">
        <v>146</v>
      </c>
      <c r="CD76">
        <v>7441</v>
      </c>
      <c r="CE76" t="s">
        <v>132</v>
      </c>
      <c r="CF76" s="3">
        <v>43812</v>
      </c>
      <c r="CI76">
        <v>1</v>
      </c>
      <c r="CJ76">
        <v>1</v>
      </c>
      <c r="CK76">
        <v>21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"080002504299"</f>
        <v>080002504299</v>
      </c>
      <c r="F77" s="3">
        <v>43808</v>
      </c>
      <c r="G77">
        <v>202006</v>
      </c>
      <c r="H77" t="s">
        <v>118</v>
      </c>
      <c r="I77" t="s">
        <v>119</v>
      </c>
      <c r="J77" t="s">
        <v>120</v>
      </c>
      <c r="K77" t="s">
        <v>78</v>
      </c>
      <c r="L77" t="s">
        <v>173</v>
      </c>
      <c r="M77" t="s">
        <v>146</v>
      </c>
      <c r="N77" t="s">
        <v>262</v>
      </c>
      <c r="O77" t="s">
        <v>108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94.36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</v>
      </c>
      <c r="BJ77">
        <v>21.6</v>
      </c>
      <c r="BK77">
        <v>22</v>
      </c>
      <c r="BL77" s="4">
        <v>554.63</v>
      </c>
      <c r="BM77" s="4">
        <v>83.19</v>
      </c>
      <c r="BN77" s="4">
        <v>637.82000000000005</v>
      </c>
      <c r="BO77" s="4">
        <v>637.82000000000005</v>
      </c>
      <c r="BQ77" t="s">
        <v>122</v>
      </c>
      <c r="BR77" t="s">
        <v>123</v>
      </c>
      <c r="BS77" s="3">
        <v>43811</v>
      </c>
      <c r="BT77" s="5">
        <v>0.36805555555555558</v>
      </c>
      <c r="BU77" t="s">
        <v>339</v>
      </c>
      <c r="BV77" t="s">
        <v>85</v>
      </c>
      <c r="BY77">
        <v>54096</v>
      </c>
      <c r="CA77" t="s">
        <v>206</v>
      </c>
      <c r="CC77" t="s">
        <v>146</v>
      </c>
      <c r="CD77">
        <v>7945</v>
      </c>
      <c r="CE77" t="s">
        <v>132</v>
      </c>
      <c r="CF77" s="3">
        <v>43812</v>
      </c>
      <c r="CI77">
        <v>1</v>
      </c>
      <c r="CJ77">
        <v>1</v>
      </c>
      <c r="CK77">
        <v>21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"080002504298"</f>
        <v>080002504298</v>
      </c>
      <c r="F78" s="3">
        <v>43808</v>
      </c>
      <c r="G78">
        <v>202006</v>
      </c>
      <c r="H78" t="s">
        <v>118</v>
      </c>
      <c r="I78" t="s">
        <v>119</v>
      </c>
      <c r="J78" t="s">
        <v>120</v>
      </c>
      <c r="K78" t="s">
        <v>78</v>
      </c>
      <c r="L78" t="s">
        <v>75</v>
      </c>
      <c r="M78" t="s">
        <v>76</v>
      </c>
      <c r="N78" t="s">
        <v>209</v>
      </c>
      <c r="O78" t="s">
        <v>108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47.18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10.8</v>
      </c>
      <c r="BK78">
        <v>11</v>
      </c>
      <c r="BL78" s="4">
        <v>277.33</v>
      </c>
      <c r="BM78" s="4">
        <v>41.6</v>
      </c>
      <c r="BN78" s="4">
        <v>318.93</v>
      </c>
      <c r="BO78" s="4">
        <v>318.93</v>
      </c>
      <c r="BQ78" t="s">
        <v>122</v>
      </c>
      <c r="BR78" t="s">
        <v>123</v>
      </c>
      <c r="BS78" s="3">
        <v>43811</v>
      </c>
      <c r="BT78" s="5">
        <v>0.42708333333333331</v>
      </c>
      <c r="BU78" t="s">
        <v>340</v>
      </c>
      <c r="BV78" t="s">
        <v>85</v>
      </c>
      <c r="BY78">
        <v>54096</v>
      </c>
      <c r="CC78" t="s">
        <v>76</v>
      </c>
      <c r="CD78">
        <v>2007</v>
      </c>
      <c r="CE78" t="s">
        <v>132</v>
      </c>
      <c r="CF78" s="3">
        <v>43812</v>
      </c>
      <c r="CI78">
        <v>1</v>
      </c>
      <c r="CJ78">
        <v>1</v>
      </c>
      <c r="CK78">
        <v>21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"080002504297"</f>
        <v>080002504297</v>
      </c>
      <c r="F79" s="3">
        <v>43808</v>
      </c>
      <c r="G79">
        <v>202006</v>
      </c>
      <c r="H79" t="s">
        <v>118</v>
      </c>
      <c r="I79" t="s">
        <v>119</v>
      </c>
      <c r="J79" t="s">
        <v>120</v>
      </c>
      <c r="K79" t="s">
        <v>78</v>
      </c>
      <c r="L79" t="s">
        <v>224</v>
      </c>
      <c r="M79" t="s">
        <v>225</v>
      </c>
      <c r="N79" t="s">
        <v>226</v>
      </c>
      <c r="O79" t="s">
        <v>108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47.18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10.8</v>
      </c>
      <c r="BK79">
        <v>11</v>
      </c>
      <c r="BL79" s="4">
        <v>277.33</v>
      </c>
      <c r="BM79" s="4">
        <v>41.6</v>
      </c>
      <c r="BN79" s="4">
        <v>318.93</v>
      </c>
      <c r="BO79" s="4">
        <v>318.93</v>
      </c>
      <c r="BQ79" t="s">
        <v>122</v>
      </c>
      <c r="BR79" t="s">
        <v>123</v>
      </c>
      <c r="BS79" s="3">
        <v>43811</v>
      </c>
      <c r="BT79" s="5">
        <v>0.4368055555555555</v>
      </c>
      <c r="BU79" t="s">
        <v>341</v>
      </c>
      <c r="BV79" t="s">
        <v>85</v>
      </c>
      <c r="BY79">
        <v>54096</v>
      </c>
      <c r="CA79" t="s">
        <v>228</v>
      </c>
      <c r="CC79" t="s">
        <v>225</v>
      </c>
      <c r="CD79">
        <v>6000</v>
      </c>
      <c r="CE79" t="s">
        <v>132</v>
      </c>
      <c r="CF79" s="3">
        <v>43812</v>
      </c>
      <c r="CI79">
        <v>1</v>
      </c>
      <c r="CJ79">
        <v>1</v>
      </c>
      <c r="CK79">
        <v>21</v>
      </c>
      <c r="CL79" t="s">
        <v>89</v>
      </c>
    </row>
    <row r="80" spans="1:90">
      <c r="A80" t="s">
        <v>104</v>
      </c>
      <c r="B80" t="s">
        <v>73</v>
      </c>
      <c r="C80" t="s">
        <v>74</v>
      </c>
      <c r="E80" t="str">
        <f>"029908368589"</f>
        <v>029908368589</v>
      </c>
      <c r="F80" s="3">
        <v>43819</v>
      </c>
      <c r="G80">
        <v>202006</v>
      </c>
      <c r="H80" t="s">
        <v>118</v>
      </c>
      <c r="I80" t="s">
        <v>119</v>
      </c>
      <c r="J80" t="s">
        <v>155</v>
      </c>
      <c r="K80" t="s">
        <v>78</v>
      </c>
      <c r="L80" t="s">
        <v>342</v>
      </c>
      <c r="M80" t="s">
        <v>343</v>
      </c>
      <c r="N80" t="s">
        <v>78</v>
      </c>
      <c r="O80" t="s">
        <v>180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16.09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1.3</v>
      </c>
      <c r="BJ80">
        <v>3.9</v>
      </c>
      <c r="BK80">
        <v>4</v>
      </c>
      <c r="BL80" s="4">
        <v>94.59</v>
      </c>
      <c r="BM80" s="4">
        <v>14.19</v>
      </c>
      <c r="BN80" s="4">
        <v>108.78</v>
      </c>
      <c r="BO80" s="4">
        <v>108.78</v>
      </c>
      <c r="BQ80" t="s">
        <v>344</v>
      </c>
      <c r="BR80" t="s">
        <v>127</v>
      </c>
      <c r="BS80" s="3">
        <v>43822</v>
      </c>
      <c r="BT80" s="5">
        <v>0.52569444444444446</v>
      </c>
      <c r="BU80" t="s">
        <v>345</v>
      </c>
      <c r="BV80" t="s">
        <v>85</v>
      </c>
      <c r="BY80">
        <v>19364.689999999999</v>
      </c>
      <c r="CA80" t="s">
        <v>346</v>
      </c>
      <c r="CC80" t="s">
        <v>343</v>
      </c>
      <c r="CD80">
        <v>1200</v>
      </c>
      <c r="CE80" t="s">
        <v>87</v>
      </c>
      <c r="CF80" s="3">
        <v>43823</v>
      </c>
      <c r="CI80">
        <v>1</v>
      </c>
      <c r="CJ80">
        <v>1</v>
      </c>
      <c r="CK80">
        <v>31</v>
      </c>
      <c r="CL80" t="s">
        <v>89</v>
      </c>
    </row>
    <row r="81" spans="1:90">
      <c r="A81" t="s">
        <v>104</v>
      </c>
      <c r="B81" t="s">
        <v>73</v>
      </c>
      <c r="C81" t="s">
        <v>74</v>
      </c>
      <c r="E81" t="str">
        <f>"029908009893"</f>
        <v>029908009893</v>
      </c>
      <c r="F81" s="3">
        <v>43811</v>
      </c>
      <c r="G81">
        <v>202006</v>
      </c>
      <c r="H81" t="s">
        <v>90</v>
      </c>
      <c r="I81" t="s">
        <v>91</v>
      </c>
      <c r="J81" t="s">
        <v>77</v>
      </c>
      <c r="K81" t="s">
        <v>78</v>
      </c>
      <c r="L81" t="s">
        <v>75</v>
      </c>
      <c r="M81" t="s">
        <v>76</v>
      </c>
      <c r="N81" t="s">
        <v>77</v>
      </c>
      <c r="O81" t="s">
        <v>108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8.58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</v>
      </c>
      <c r="BK81">
        <v>1</v>
      </c>
      <c r="BL81" s="4">
        <v>50.45</v>
      </c>
      <c r="BM81" s="4">
        <v>7.57</v>
      </c>
      <c r="BN81" s="4">
        <v>58.02</v>
      </c>
      <c r="BO81" s="4">
        <v>58.02</v>
      </c>
      <c r="BQ81" t="s">
        <v>114</v>
      </c>
      <c r="BR81" t="s">
        <v>95</v>
      </c>
      <c r="BS81" s="3">
        <v>43812</v>
      </c>
      <c r="BT81" s="5">
        <v>0.34375</v>
      </c>
      <c r="BU81" t="s">
        <v>257</v>
      </c>
      <c r="BV81" t="s">
        <v>85</v>
      </c>
      <c r="BY81">
        <v>4800</v>
      </c>
      <c r="CC81" t="s">
        <v>76</v>
      </c>
      <c r="CD81">
        <v>2013</v>
      </c>
      <c r="CE81" t="s">
        <v>87</v>
      </c>
      <c r="CF81" s="3">
        <v>43816</v>
      </c>
      <c r="CI81">
        <v>1</v>
      </c>
      <c r="CJ81">
        <v>1</v>
      </c>
      <c r="CK81">
        <v>21</v>
      </c>
      <c r="CL81" t="s">
        <v>89</v>
      </c>
    </row>
    <row r="82" spans="1:90">
      <c r="A82" t="s">
        <v>72</v>
      </c>
      <c r="B82" t="s">
        <v>73</v>
      </c>
      <c r="C82" t="s">
        <v>74</v>
      </c>
      <c r="E82" t="str">
        <f>"080002504305"</f>
        <v>080002504305</v>
      </c>
      <c r="F82" s="3">
        <v>43808</v>
      </c>
      <c r="G82">
        <v>202006</v>
      </c>
      <c r="H82" t="s">
        <v>118</v>
      </c>
      <c r="I82" t="s">
        <v>119</v>
      </c>
      <c r="J82" t="s">
        <v>120</v>
      </c>
      <c r="K82" t="s">
        <v>78</v>
      </c>
      <c r="L82" t="s">
        <v>164</v>
      </c>
      <c r="M82" t="s">
        <v>165</v>
      </c>
      <c r="N82" t="s">
        <v>198</v>
      </c>
      <c r="O82" t="s">
        <v>108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49.33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5.7</v>
      </c>
      <c r="BJ82">
        <v>11.3</v>
      </c>
      <c r="BK82">
        <v>11.5</v>
      </c>
      <c r="BL82" s="4">
        <v>289.94</v>
      </c>
      <c r="BM82" s="4">
        <v>43.49</v>
      </c>
      <c r="BN82" s="4">
        <v>333.43</v>
      </c>
      <c r="BO82" s="4">
        <v>333.43</v>
      </c>
      <c r="BQ82" t="s">
        <v>122</v>
      </c>
      <c r="BR82" t="s">
        <v>123</v>
      </c>
      <c r="BS82" s="3">
        <v>43811</v>
      </c>
      <c r="BT82" s="5">
        <v>0.38125000000000003</v>
      </c>
      <c r="BU82" t="s">
        <v>347</v>
      </c>
      <c r="BV82" t="s">
        <v>85</v>
      </c>
      <c r="BY82">
        <v>56264.26</v>
      </c>
      <c r="CC82" t="s">
        <v>165</v>
      </c>
      <c r="CD82">
        <v>2194</v>
      </c>
      <c r="CE82" t="s">
        <v>132</v>
      </c>
      <c r="CF82" s="3">
        <v>43812</v>
      </c>
      <c r="CI82">
        <v>1</v>
      </c>
      <c r="CJ82">
        <v>1</v>
      </c>
      <c r="CK82">
        <v>21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"080002504304"</f>
        <v>080002504304</v>
      </c>
      <c r="F83" s="3">
        <v>43808</v>
      </c>
      <c r="G83">
        <v>202006</v>
      </c>
      <c r="H83" t="s">
        <v>118</v>
      </c>
      <c r="I83" t="s">
        <v>119</v>
      </c>
      <c r="J83" t="s">
        <v>120</v>
      </c>
      <c r="K83" t="s">
        <v>78</v>
      </c>
      <c r="L83" t="s">
        <v>173</v>
      </c>
      <c r="M83" t="s">
        <v>146</v>
      </c>
      <c r="N83" t="s">
        <v>204</v>
      </c>
      <c r="O83" t="s">
        <v>108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120.09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</v>
      </c>
      <c r="BJ83">
        <v>27.9</v>
      </c>
      <c r="BK83">
        <v>28</v>
      </c>
      <c r="BL83" s="4">
        <v>705.88</v>
      </c>
      <c r="BM83" s="4">
        <v>105.88</v>
      </c>
      <c r="BN83" s="4">
        <v>811.76</v>
      </c>
      <c r="BO83" s="4">
        <v>811.76</v>
      </c>
      <c r="BQ83" t="s">
        <v>122</v>
      </c>
      <c r="BR83" t="s">
        <v>123</v>
      </c>
      <c r="BS83" s="3">
        <v>43811</v>
      </c>
      <c r="BT83" s="5">
        <v>0.50624999999999998</v>
      </c>
      <c r="BU83" t="s">
        <v>348</v>
      </c>
      <c r="BV83" t="s">
        <v>85</v>
      </c>
      <c r="BY83">
        <v>139360</v>
      </c>
      <c r="CA83" t="s">
        <v>206</v>
      </c>
      <c r="CC83" t="s">
        <v>146</v>
      </c>
      <c r="CD83">
        <v>7806</v>
      </c>
      <c r="CE83" t="s">
        <v>132</v>
      </c>
      <c r="CF83" s="3">
        <v>43812</v>
      </c>
      <c r="CI83">
        <v>1</v>
      </c>
      <c r="CJ83">
        <v>1</v>
      </c>
      <c r="CK83">
        <v>21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"080002512439"</f>
        <v>080002512439</v>
      </c>
      <c r="F84" s="3">
        <v>43819</v>
      </c>
      <c r="G84">
        <v>202006</v>
      </c>
      <c r="H84" t="s">
        <v>118</v>
      </c>
      <c r="I84" t="s">
        <v>119</v>
      </c>
      <c r="J84" t="s">
        <v>120</v>
      </c>
      <c r="K84" t="s">
        <v>78</v>
      </c>
      <c r="L84" t="s">
        <v>75</v>
      </c>
      <c r="M84" t="s">
        <v>76</v>
      </c>
      <c r="N84" t="s">
        <v>311</v>
      </c>
      <c r="O84" t="s">
        <v>108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115.8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4.5999999999999996</v>
      </c>
      <c r="BJ84">
        <v>26.8</v>
      </c>
      <c r="BK84">
        <v>27</v>
      </c>
      <c r="BL84" s="4">
        <v>680.67</v>
      </c>
      <c r="BM84" s="4">
        <v>102.1</v>
      </c>
      <c r="BN84" s="4">
        <v>782.77</v>
      </c>
      <c r="BO84" s="4">
        <v>782.77</v>
      </c>
      <c r="BP84" t="s">
        <v>349</v>
      </c>
      <c r="BQ84" t="s">
        <v>172</v>
      </c>
      <c r="BR84" t="s">
        <v>123</v>
      </c>
      <c r="BS84" s="3">
        <v>43822</v>
      </c>
      <c r="BT84" s="5">
        <v>0.3444444444444445</v>
      </c>
      <c r="BU84" t="s">
        <v>350</v>
      </c>
      <c r="BV84" t="s">
        <v>85</v>
      </c>
      <c r="BY84">
        <v>134016.04999999999</v>
      </c>
      <c r="CC84" t="s">
        <v>76</v>
      </c>
      <c r="CD84">
        <v>2059</v>
      </c>
      <c r="CE84" t="s">
        <v>351</v>
      </c>
      <c r="CF84" s="3">
        <v>43823</v>
      </c>
      <c r="CI84">
        <v>1</v>
      </c>
      <c r="CJ84">
        <v>1</v>
      </c>
      <c r="CK84">
        <v>21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"009939396616"</f>
        <v>009939396616</v>
      </c>
      <c r="F85" s="3">
        <v>43822</v>
      </c>
      <c r="G85">
        <v>202006</v>
      </c>
      <c r="H85" t="s">
        <v>296</v>
      </c>
      <c r="I85" t="s">
        <v>297</v>
      </c>
      <c r="J85" t="s">
        <v>158</v>
      </c>
      <c r="K85" t="s">
        <v>78</v>
      </c>
      <c r="L85" t="s">
        <v>90</v>
      </c>
      <c r="M85" t="s">
        <v>91</v>
      </c>
      <c r="N85" t="s">
        <v>77</v>
      </c>
      <c r="O85" t="s">
        <v>108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12.07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 s="4">
        <v>70.95</v>
      </c>
      <c r="BM85" s="4">
        <v>10.64</v>
      </c>
      <c r="BN85" s="4">
        <v>81.59</v>
      </c>
      <c r="BO85" s="4">
        <v>81.59</v>
      </c>
      <c r="BS85" s="3">
        <v>43823</v>
      </c>
      <c r="BT85" s="5">
        <v>0.34375</v>
      </c>
      <c r="BU85" t="s">
        <v>280</v>
      </c>
      <c r="BV85" t="s">
        <v>85</v>
      </c>
      <c r="BY85">
        <v>1200</v>
      </c>
      <c r="CA85" t="s">
        <v>281</v>
      </c>
      <c r="CC85" t="s">
        <v>91</v>
      </c>
      <c r="CD85">
        <v>3630</v>
      </c>
      <c r="CE85" t="s">
        <v>87</v>
      </c>
      <c r="CF85" s="3">
        <v>43826</v>
      </c>
      <c r="CI85">
        <v>1</v>
      </c>
      <c r="CJ85">
        <v>1</v>
      </c>
      <c r="CK85">
        <v>24</v>
      </c>
      <c r="CL85" t="s">
        <v>89</v>
      </c>
    </row>
    <row r="86" spans="1:90">
      <c r="A86" t="s">
        <v>72</v>
      </c>
      <c r="B86" t="s">
        <v>73</v>
      </c>
      <c r="C86" t="s">
        <v>74</v>
      </c>
      <c r="E86" t="str">
        <f>"080002512474"</f>
        <v>080002512474</v>
      </c>
      <c r="F86" s="3">
        <v>43819</v>
      </c>
      <c r="G86">
        <v>202006</v>
      </c>
      <c r="H86" t="s">
        <v>118</v>
      </c>
      <c r="I86" t="s">
        <v>119</v>
      </c>
      <c r="J86" t="s">
        <v>120</v>
      </c>
      <c r="K86" t="s">
        <v>78</v>
      </c>
      <c r="L86" t="s">
        <v>75</v>
      </c>
      <c r="M86" t="s">
        <v>76</v>
      </c>
      <c r="N86" t="s">
        <v>307</v>
      </c>
      <c r="O86" t="s">
        <v>108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57.9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2.2999999999999998</v>
      </c>
      <c r="BJ86">
        <v>13.4</v>
      </c>
      <c r="BK86">
        <v>13.5</v>
      </c>
      <c r="BL86" s="4">
        <v>340.35</v>
      </c>
      <c r="BM86" s="4">
        <v>51.05</v>
      </c>
      <c r="BN86" s="4">
        <v>391.4</v>
      </c>
      <c r="BO86" s="4">
        <v>391.4</v>
      </c>
      <c r="BP86" t="s">
        <v>349</v>
      </c>
      <c r="BQ86" t="s">
        <v>122</v>
      </c>
      <c r="BR86" t="s">
        <v>123</v>
      </c>
      <c r="BS86" s="3">
        <v>43822</v>
      </c>
      <c r="BT86" s="5">
        <v>0.39583333333333331</v>
      </c>
      <c r="BU86" t="s">
        <v>352</v>
      </c>
      <c r="BV86" t="s">
        <v>85</v>
      </c>
      <c r="BY86">
        <v>66756.399999999994</v>
      </c>
      <c r="CC86" t="s">
        <v>76</v>
      </c>
      <c r="CD86">
        <v>2021</v>
      </c>
      <c r="CE86" t="s">
        <v>351</v>
      </c>
      <c r="CF86" s="3">
        <v>43823</v>
      </c>
      <c r="CI86">
        <v>1</v>
      </c>
      <c r="CJ86">
        <v>1</v>
      </c>
      <c r="CK86">
        <v>21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"080002512450"</f>
        <v>080002512450</v>
      </c>
      <c r="F87" s="3">
        <v>43819</v>
      </c>
      <c r="G87">
        <v>202006</v>
      </c>
      <c r="H87" t="s">
        <v>118</v>
      </c>
      <c r="I87" t="s">
        <v>119</v>
      </c>
      <c r="J87" t="s">
        <v>120</v>
      </c>
      <c r="K87" t="s">
        <v>78</v>
      </c>
      <c r="L87" t="s">
        <v>211</v>
      </c>
      <c r="M87" t="s">
        <v>212</v>
      </c>
      <c r="N87" t="s">
        <v>242</v>
      </c>
      <c r="O87" t="s">
        <v>108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113.65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4.5999999999999996</v>
      </c>
      <c r="BJ87">
        <v>26.4</v>
      </c>
      <c r="BK87">
        <v>26.5</v>
      </c>
      <c r="BL87" s="4">
        <v>668.06</v>
      </c>
      <c r="BM87" s="4">
        <v>100.21</v>
      </c>
      <c r="BN87" s="4">
        <v>768.27</v>
      </c>
      <c r="BO87" s="4">
        <v>768.27</v>
      </c>
      <c r="BP87" t="s">
        <v>353</v>
      </c>
      <c r="BQ87" t="s">
        <v>172</v>
      </c>
      <c r="BR87" t="s">
        <v>123</v>
      </c>
      <c r="BS87" s="3">
        <v>43823</v>
      </c>
      <c r="BT87" s="5">
        <v>0.38194444444444442</v>
      </c>
      <c r="BU87" t="s">
        <v>216</v>
      </c>
      <c r="BV87" t="s">
        <v>89</v>
      </c>
      <c r="BW87" t="s">
        <v>183</v>
      </c>
      <c r="BX87" t="s">
        <v>354</v>
      </c>
      <c r="BY87">
        <v>131969.70000000001</v>
      </c>
      <c r="CC87" t="s">
        <v>212</v>
      </c>
      <c r="CD87">
        <v>81</v>
      </c>
      <c r="CE87" t="s">
        <v>351</v>
      </c>
      <c r="CF87" s="3">
        <v>43826</v>
      </c>
      <c r="CI87">
        <v>1</v>
      </c>
      <c r="CJ87">
        <v>2</v>
      </c>
      <c r="CK87">
        <v>21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"080002513178"</f>
        <v>080002513178</v>
      </c>
      <c r="F88" s="3">
        <v>43822</v>
      </c>
      <c r="G88">
        <v>202006</v>
      </c>
      <c r="H88" t="s">
        <v>224</v>
      </c>
      <c r="I88" t="s">
        <v>225</v>
      </c>
      <c r="J88" t="s">
        <v>335</v>
      </c>
      <c r="K88" t="s">
        <v>78</v>
      </c>
      <c r="L88" t="s">
        <v>75</v>
      </c>
      <c r="M88" t="s">
        <v>76</v>
      </c>
      <c r="N88" t="s">
        <v>170</v>
      </c>
      <c r="O88" t="s">
        <v>108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8.58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1.2</v>
      </c>
      <c r="BK88">
        <v>2</v>
      </c>
      <c r="BL88" s="4">
        <v>50.45</v>
      </c>
      <c r="BM88" s="4">
        <v>7.57</v>
      </c>
      <c r="BN88" s="4">
        <v>58.02</v>
      </c>
      <c r="BO88" s="4">
        <v>58.02</v>
      </c>
      <c r="BQ88" t="s">
        <v>171</v>
      </c>
      <c r="BR88" t="s">
        <v>122</v>
      </c>
      <c r="BS88" s="3">
        <v>43823</v>
      </c>
      <c r="BT88" s="5">
        <v>0.34375</v>
      </c>
      <c r="BU88" t="s">
        <v>160</v>
      </c>
      <c r="BV88" t="s">
        <v>85</v>
      </c>
      <c r="BY88">
        <v>6000</v>
      </c>
      <c r="CC88" t="s">
        <v>76</v>
      </c>
      <c r="CD88">
        <v>2013</v>
      </c>
      <c r="CE88" t="s">
        <v>132</v>
      </c>
      <c r="CF88" s="3">
        <v>43826</v>
      </c>
      <c r="CI88">
        <v>1</v>
      </c>
      <c r="CJ88">
        <v>1</v>
      </c>
      <c r="CK88">
        <v>21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"080002504306"</f>
        <v>080002504306</v>
      </c>
      <c r="F89" s="3">
        <v>43808</v>
      </c>
      <c r="G89">
        <v>202006</v>
      </c>
      <c r="H89" t="s">
        <v>118</v>
      </c>
      <c r="I89" t="s">
        <v>119</v>
      </c>
      <c r="J89" t="s">
        <v>120</v>
      </c>
      <c r="K89" t="s">
        <v>78</v>
      </c>
      <c r="L89" t="s">
        <v>75</v>
      </c>
      <c r="M89" t="s">
        <v>76</v>
      </c>
      <c r="N89" t="s">
        <v>284</v>
      </c>
      <c r="O89" t="s">
        <v>108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83.63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8.4</v>
      </c>
      <c r="BJ89">
        <v>19.3</v>
      </c>
      <c r="BK89">
        <v>19.5</v>
      </c>
      <c r="BL89" s="4">
        <v>491.6</v>
      </c>
      <c r="BM89" s="4">
        <v>73.739999999999995</v>
      </c>
      <c r="BN89" s="4">
        <v>565.34</v>
      </c>
      <c r="BO89" s="4">
        <v>565.34</v>
      </c>
      <c r="BQ89" t="s">
        <v>122</v>
      </c>
      <c r="BR89" t="s">
        <v>123</v>
      </c>
      <c r="BS89" s="3">
        <v>43811</v>
      </c>
      <c r="BT89" s="5">
        <v>0.39583333333333331</v>
      </c>
      <c r="BU89" t="s">
        <v>355</v>
      </c>
      <c r="BV89" t="s">
        <v>85</v>
      </c>
      <c r="BY89">
        <v>96702.21</v>
      </c>
      <c r="CC89" t="s">
        <v>76</v>
      </c>
      <c r="CD89">
        <v>2007</v>
      </c>
      <c r="CE89" t="s">
        <v>132</v>
      </c>
      <c r="CF89" s="3">
        <v>43812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"080002504307"</f>
        <v>080002504307</v>
      </c>
      <c r="F90" s="3">
        <v>43808</v>
      </c>
      <c r="G90">
        <v>202006</v>
      </c>
      <c r="H90" t="s">
        <v>118</v>
      </c>
      <c r="I90" t="s">
        <v>119</v>
      </c>
      <c r="J90" t="s">
        <v>120</v>
      </c>
      <c r="K90" t="s">
        <v>78</v>
      </c>
      <c r="L90" t="s">
        <v>196</v>
      </c>
      <c r="M90" t="s">
        <v>197</v>
      </c>
      <c r="N90" t="s">
        <v>315</v>
      </c>
      <c r="O90" t="s">
        <v>108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53.61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6.2</v>
      </c>
      <c r="BJ90">
        <v>12.4</v>
      </c>
      <c r="BK90">
        <v>12.5</v>
      </c>
      <c r="BL90" s="4">
        <v>315.14</v>
      </c>
      <c r="BM90" s="4">
        <v>47.27</v>
      </c>
      <c r="BN90" s="4">
        <v>362.41</v>
      </c>
      <c r="BO90" s="4">
        <v>362.41</v>
      </c>
      <c r="BQ90" t="s">
        <v>122</v>
      </c>
      <c r="BR90" t="s">
        <v>123</v>
      </c>
      <c r="BS90" s="3">
        <v>43811</v>
      </c>
      <c r="BT90" s="5">
        <v>0.41944444444444445</v>
      </c>
      <c r="BU90" t="s">
        <v>356</v>
      </c>
      <c r="BV90" t="s">
        <v>85</v>
      </c>
      <c r="BY90">
        <v>61912.89</v>
      </c>
      <c r="CA90" t="s">
        <v>319</v>
      </c>
      <c r="CC90" t="s">
        <v>197</v>
      </c>
      <c r="CD90">
        <v>1459</v>
      </c>
      <c r="CE90" t="s">
        <v>132</v>
      </c>
      <c r="CF90" s="3">
        <v>43816</v>
      </c>
      <c r="CI90">
        <v>1</v>
      </c>
      <c r="CJ90">
        <v>1</v>
      </c>
      <c r="CK90">
        <v>21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"080002504308"</f>
        <v>080002504308</v>
      </c>
      <c r="F91" s="3">
        <v>43808</v>
      </c>
      <c r="G91">
        <v>202006</v>
      </c>
      <c r="H91" t="s">
        <v>118</v>
      </c>
      <c r="I91" t="s">
        <v>119</v>
      </c>
      <c r="J91" t="s">
        <v>120</v>
      </c>
      <c r="K91" t="s">
        <v>78</v>
      </c>
      <c r="L91" t="s">
        <v>75</v>
      </c>
      <c r="M91" t="s">
        <v>76</v>
      </c>
      <c r="N91" t="s">
        <v>330</v>
      </c>
      <c r="O91" t="s">
        <v>108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49.33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4.9000000000000004</v>
      </c>
      <c r="BJ91">
        <v>11.1</v>
      </c>
      <c r="BK91">
        <v>11.5</v>
      </c>
      <c r="BL91" s="4">
        <v>289.94</v>
      </c>
      <c r="BM91" s="4">
        <v>43.49</v>
      </c>
      <c r="BN91" s="4">
        <v>333.43</v>
      </c>
      <c r="BO91" s="4">
        <v>333.43</v>
      </c>
      <c r="BQ91" t="s">
        <v>122</v>
      </c>
      <c r="BR91" t="s">
        <v>123</v>
      </c>
      <c r="BS91" s="3">
        <v>43811</v>
      </c>
      <c r="BT91" s="5">
        <v>0.39930555555555558</v>
      </c>
      <c r="BU91" t="s">
        <v>357</v>
      </c>
      <c r="BV91" t="s">
        <v>85</v>
      </c>
      <c r="BY91">
        <v>55703.42</v>
      </c>
      <c r="CA91" t="s">
        <v>358</v>
      </c>
      <c r="CC91" t="s">
        <v>76</v>
      </c>
      <c r="CD91">
        <v>2055</v>
      </c>
      <c r="CE91" t="s">
        <v>132</v>
      </c>
      <c r="CF91" s="3">
        <v>43812</v>
      </c>
      <c r="CI91">
        <v>1</v>
      </c>
      <c r="CJ91">
        <v>1</v>
      </c>
      <c r="CK91">
        <v>21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"080002504309"</f>
        <v>080002504309</v>
      </c>
      <c r="F92" s="3">
        <v>43808</v>
      </c>
      <c r="G92">
        <v>202006</v>
      </c>
      <c r="H92" t="s">
        <v>118</v>
      </c>
      <c r="I92" t="s">
        <v>119</v>
      </c>
      <c r="J92" t="s">
        <v>120</v>
      </c>
      <c r="K92" t="s">
        <v>78</v>
      </c>
      <c r="L92" t="s">
        <v>79</v>
      </c>
      <c r="M92" t="s">
        <v>80</v>
      </c>
      <c r="N92" t="s">
        <v>240</v>
      </c>
      <c r="O92" t="s">
        <v>108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50.1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4</v>
      </c>
      <c r="BJ92">
        <v>28.8</v>
      </c>
      <c r="BK92">
        <v>29</v>
      </c>
      <c r="BL92" s="4">
        <v>294.49</v>
      </c>
      <c r="BM92" s="4">
        <v>44.17</v>
      </c>
      <c r="BN92" s="4">
        <v>338.66</v>
      </c>
      <c r="BO92" s="4">
        <v>338.66</v>
      </c>
      <c r="BQ92" t="s">
        <v>122</v>
      </c>
      <c r="BR92" t="s">
        <v>123</v>
      </c>
      <c r="BS92" s="3">
        <v>43811</v>
      </c>
      <c r="BT92" s="5">
        <v>0.41666666666666669</v>
      </c>
      <c r="BU92" t="s">
        <v>359</v>
      </c>
      <c r="BV92" t="s">
        <v>85</v>
      </c>
      <c r="BY92">
        <v>143888</v>
      </c>
      <c r="CA92" t="s">
        <v>86</v>
      </c>
      <c r="CC92" t="s">
        <v>80</v>
      </c>
      <c r="CD92">
        <v>4320</v>
      </c>
      <c r="CE92" t="s">
        <v>132</v>
      </c>
      <c r="CF92" s="3">
        <v>43812</v>
      </c>
      <c r="CI92">
        <v>1</v>
      </c>
      <c r="CJ92">
        <v>1</v>
      </c>
      <c r="CK92">
        <v>22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"080002504310"</f>
        <v>080002504310</v>
      </c>
      <c r="F93" s="3">
        <v>43808</v>
      </c>
      <c r="G93">
        <v>202006</v>
      </c>
      <c r="H93" t="s">
        <v>118</v>
      </c>
      <c r="I93" t="s">
        <v>119</v>
      </c>
      <c r="J93" t="s">
        <v>120</v>
      </c>
      <c r="K93" t="s">
        <v>78</v>
      </c>
      <c r="L93" t="s">
        <v>224</v>
      </c>
      <c r="M93" t="s">
        <v>225</v>
      </c>
      <c r="N93" t="s">
        <v>327</v>
      </c>
      <c r="O93" t="s">
        <v>108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47.18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10.8</v>
      </c>
      <c r="BK93">
        <v>11</v>
      </c>
      <c r="BL93" s="4">
        <v>277.33</v>
      </c>
      <c r="BM93" s="4">
        <v>41.6</v>
      </c>
      <c r="BN93" s="4">
        <v>318.93</v>
      </c>
      <c r="BO93" s="4">
        <v>318.93</v>
      </c>
      <c r="BQ93" t="s">
        <v>122</v>
      </c>
      <c r="BR93" t="s">
        <v>123</v>
      </c>
      <c r="BS93" s="3">
        <v>43811</v>
      </c>
      <c r="BT93" s="5">
        <v>0.375</v>
      </c>
      <c r="BU93" t="s">
        <v>360</v>
      </c>
      <c r="BV93" t="s">
        <v>85</v>
      </c>
      <c r="BY93">
        <v>54096</v>
      </c>
      <c r="CA93" t="s">
        <v>329</v>
      </c>
      <c r="CC93" t="s">
        <v>225</v>
      </c>
      <c r="CD93">
        <v>6045</v>
      </c>
      <c r="CE93" t="s">
        <v>132</v>
      </c>
      <c r="CI93">
        <v>1</v>
      </c>
      <c r="CJ93">
        <v>1</v>
      </c>
      <c r="CK93">
        <v>21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"080002504312"</f>
        <v>080002504312</v>
      </c>
      <c r="F94" s="3">
        <v>43808</v>
      </c>
      <c r="G94">
        <v>202006</v>
      </c>
      <c r="H94" t="s">
        <v>118</v>
      </c>
      <c r="I94" t="s">
        <v>119</v>
      </c>
      <c r="J94" t="s">
        <v>120</v>
      </c>
      <c r="K94" t="s">
        <v>78</v>
      </c>
      <c r="L94" t="s">
        <v>248</v>
      </c>
      <c r="M94" t="s">
        <v>249</v>
      </c>
      <c r="N94" t="s">
        <v>250</v>
      </c>
      <c r="O94" t="s">
        <v>108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16.63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1.2</v>
      </c>
      <c r="BK94">
        <v>1.5</v>
      </c>
      <c r="BL94" s="4">
        <v>97.75</v>
      </c>
      <c r="BM94" s="4">
        <v>14.66</v>
      </c>
      <c r="BN94" s="4">
        <v>112.41</v>
      </c>
      <c r="BO94" s="4">
        <v>112.41</v>
      </c>
      <c r="BQ94" t="s">
        <v>172</v>
      </c>
      <c r="BR94" t="s">
        <v>123</v>
      </c>
      <c r="BS94" s="3">
        <v>43809</v>
      </c>
      <c r="BT94" s="5">
        <v>0.55625000000000002</v>
      </c>
      <c r="BU94" t="s">
        <v>252</v>
      </c>
      <c r="BV94" t="s">
        <v>89</v>
      </c>
      <c r="BW94" t="s">
        <v>317</v>
      </c>
      <c r="BX94" t="s">
        <v>361</v>
      </c>
      <c r="BY94">
        <v>6000</v>
      </c>
      <c r="CC94" t="s">
        <v>249</v>
      </c>
      <c r="CD94">
        <v>1739</v>
      </c>
      <c r="CE94" t="s">
        <v>132</v>
      </c>
      <c r="CF94" s="3">
        <v>43810</v>
      </c>
      <c r="CI94">
        <v>1</v>
      </c>
      <c r="CJ94">
        <v>1</v>
      </c>
      <c r="CK94">
        <v>23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"080002504313"</f>
        <v>080002504313</v>
      </c>
      <c r="F95" s="3">
        <v>43808</v>
      </c>
      <c r="G95">
        <v>202006</v>
      </c>
      <c r="H95" t="s">
        <v>118</v>
      </c>
      <c r="I95" t="s">
        <v>119</v>
      </c>
      <c r="J95" t="s">
        <v>120</v>
      </c>
      <c r="K95" t="s">
        <v>78</v>
      </c>
      <c r="L95" t="s">
        <v>322</v>
      </c>
      <c r="M95" t="s">
        <v>323</v>
      </c>
      <c r="N95" t="s">
        <v>324</v>
      </c>
      <c r="O95" t="s">
        <v>108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45.04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10.1</v>
      </c>
      <c r="BK95">
        <v>10.5</v>
      </c>
      <c r="BL95" s="4">
        <v>264.73</v>
      </c>
      <c r="BM95" s="4">
        <v>39.71</v>
      </c>
      <c r="BN95" s="4">
        <v>304.44</v>
      </c>
      <c r="BO95" s="4">
        <v>304.44</v>
      </c>
      <c r="BQ95" t="s">
        <v>172</v>
      </c>
      <c r="BR95" t="s">
        <v>123</v>
      </c>
      <c r="BS95" s="3">
        <v>43811</v>
      </c>
      <c r="BT95" s="5">
        <v>0.4236111111111111</v>
      </c>
      <c r="BU95" t="s">
        <v>362</v>
      </c>
      <c r="BV95" t="s">
        <v>85</v>
      </c>
      <c r="BY95">
        <v>50600</v>
      </c>
      <c r="CA95" t="s">
        <v>363</v>
      </c>
      <c r="CC95" t="s">
        <v>323</v>
      </c>
      <c r="CD95">
        <v>3201</v>
      </c>
      <c r="CE95" t="s">
        <v>132</v>
      </c>
      <c r="CF95" s="3">
        <v>43812</v>
      </c>
      <c r="CI95">
        <v>1</v>
      </c>
      <c r="CJ95">
        <v>1</v>
      </c>
      <c r="CK95">
        <v>21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"009938991914"</f>
        <v>009938991914</v>
      </c>
      <c r="F96" s="3">
        <v>43819</v>
      </c>
      <c r="G96">
        <v>202006</v>
      </c>
      <c r="H96" t="s">
        <v>75</v>
      </c>
      <c r="I96" t="s">
        <v>76</v>
      </c>
      <c r="J96" t="s">
        <v>77</v>
      </c>
      <c r="K96" t="s">
        <v>78</v>
      </c>
      <c r="L96" t="s">
        <v>364</v>
      </c>
      <c r="M96" t="s">
        <v>365</v>
      </c>
      <c r="N96" t="s">
        <v>366</v>
      </c>
      <c r="O96" t="s">
        <v>180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16.09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4">
        <v>94.59</v>
      </c>
      <c r="BM96" s="4">
        <v>14.19</v>
      </c>
      <c r="BN96" s="4">
        <v>108.78</v>
      </c>
      <c r="BO96" s="4">
        <v>108.78</v>
      </c>
      <c r="BQ96" t="s">
        <v>367</v>
      </c>
      <c r="BR96" t="s">
        <v>83</v>
      </c>
      <c r="BS96" s="3">
        <v>43822</v>
      </c>
      <c r="BT96" s="5">
        <v>0.53749999999999998</v>
      </c>
      <c r="BU96" t="s">
        <v>368</v>
      </c>
      <c r="BV96" t="s">
        <v>85</v>
      </c>
      <c r="BY96">
        <v>1200</v>
      </c>
      <c r="CC96" t="s">
        <v>365</v>
      </c>
      <c r="CD96">
        <v>9300</v>
      </c>
      <c r="CE96" t="s">
        <v>87</v>
      </c>
      <c r="CF96" s="3">
        <v>43829</v>
      </c>
      <c r="CI96">
        <v>1</v>
      </c>
      <c r="CJ96">
        <v>1</v>
      </c>
      <c r="CK96">
        <v>31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"080002504314"</f>
        <v>080002504314</v>
      </c>
      <c r="F97" s="3">
        <v>43808</v>
      </c>
      <c r="G97">
        <v>202006</v>
      </c>
      <c r="H97" t="s">
        <v>118</v>
      </c>
      <c r="I97" t="s">
        <v>119</v>
      </c>
      <c r="J97" t="s">
        <v>120</v>
      </c>
      <c r="K97" t="s">
        <v>78</v>
      </c>
      <c r="L97" t="s">
        <v>161</v>
      </c>
      <c r="M97" t="s">
        <v>162</v>
      </c>
      <c r="N97" t="s">
        <v>163</v>
      </c>
      <c r="O97" t="s">
        <v>108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92.21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7.6</v>
      </c>
      <c r="BJ97">
        <v>21.3</v>
      </c>
      <c r="BK97">
        <v>21.5</v>
      </c>
      <c r="BL97" s="4">
        <v>542.02</v>
      </c>
      <c r="BM97" s="4">
        <v>81.3</v>
      </c>
      <c r="BN97" s="4">
        <v>623.32000000000005</v>
      </c>
      <c r="BO97" s="4">
        <v>623.32000000000005</v>
      </c>
      <c r="BQ97" t="s">
        <v>172</v>
      </c>
      <c r="BR97" t="s">
        <v>123</v>
      </c>
      <c r="BS97" s="3">
        <v>43811</v>
      </c>
      <c r="BT97" s="5">
        <v>0.44861111111111113</v>
      </c>
      <c r="BU97" t="s">
        <v>369</v>
      </c>
      <c r="BV97" t="s">
        <v>89</v>
      </c>
      <c r="BW97" t="s">
        <v>317</v>
      </c>
      <c r="BX97" t="s">
        <v>318</v>
      </c>
      <c r="BY97">
        <v>106339.2</v>
      </c>
      <c r="CA97" t="s">
        <v>370</v>
      </c>
      <c r="CC97" t="s">
        <v>162</v>
      </c>
      <c r="CD97">
        <v>1682</v>
      </c>
      <c r="CE97" t="s">
        <v>132</v>
      </c>
      <c r="CF97" s="3">
        <v>43812</v>
      </c>
      <c r="CI97">
        <v>1</v>
      </c>
      <c r="CJ97">
        <v>1</v>
      </c>
      <c r="CK97">
        <v>21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"080002504315"</f>
        <v>080002504315</v>
      </c>
      <c r="F98" s="3">
        <v>43808</v>
      </c>
      <c r="G98">
        <v>202006</v>
      </c>
      <c r="H98" t="s">
        <v>118</v>
      </c>
      <c r="I98" t="s">
        <v>119</v>
      </c>
      <c r="J98" t="s">
        <v>120</v>
      </c>
      <c r="K98" t="s">
        <v>78</v>
      </c>
      <c r="L98" t="s">
        <v>167</v>
      </c>
      <c r="M98" t="s">
        <v>168</v>
      </c>
      <c r="N98" t="s">
        <v>169</v>
      </c>
      <c r="O98" t="s">
        <v>108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47.18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10.8</v>
      </c>
      <c r="BK98">
        <v>11</v>
      </c>
      <c r="BL98" s="4">
        <v>277.33</v>
      </c>
      <c r="BM98" s="4">
        <v>41.6</v>
      </c>
      <c r="BN98" s="4">
        <v>318.93</v>
      </c>
      <c r="BO98" s="4">
        <v>318.93</v>
      </c>
      <c r="BQ98" t="s">
        <v>172</v>
      </c>
      <c r="BR98" t="s">
        <v>123</v>
      </c>
      <c r="BS98" s="3">
        <v>43811</v>
      </c>
      <c r="BT98" s="5">
        <v>0.41666666666666669</v>
      </c>
      <c r="BU98" t="s">
        <v>371</v>
      </c>
      <c r="BV98" t="s">
        <v>85</v>
      </c>
      <c r="BY98">
        <v>54096</v>
      </c>
      <c r="CA98" t="s">
        <v>314</v>
      </c>
      <c r="CC98" t="s">
        <v>168</v>
      </c>
      <c r="CD98">
        <v>699</v>
      </c>
      <c r="CE98" t="s">
        <v>132</v>
      </c>
      <c r="CF98" s="3">
        <v>43812</v>
      </c>
      <c r="CI98">
        <v>1</v>
      </c>
      <c r="CJ98">
        <v>1</v>
      </c>
      <c r="CK98">
        <v>21</v>
      </c>
      <c r="CL98" t="s">
        <v>89</v>
      </c>
    </row>
    <row r="99" spans="1:90">
      <c r="A99" t="s">
        <v>104</v>
      </c>
      <c r="B99" t="s">
        <v>73</v>
      </c>
      <c r="C99" t="s">
        <v>74</v>
      </c>
      <c r="E99" t="str">
        <f>"029908368608"</f>
        <v>029908368608</v>
      </c>
      <c r="F99" s="3">
        <v>43822</v>
      </c>
      <c r="G99">
        <v>202006</v>
      </c>
      <c r="H99" t="s">
        <v>118</v>
      </c>
      <c r="I99" t="s">
        <v>119</v>
      </c>
      <c r="J99" t="s">
        <v>155</v>
      </c>
      <c r="K99" t="s">
        <v>78</v>
      </c>
      <c r="L99" t="s">
        <v>372</v>
      </c>
      <c r="M99" t="s">
        <v>373</v>
      </c>
      <c r="N99" t="s">
        <v>78</v>
      </c>
      <c r="O99" t="s">
        <v>108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24.14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</v>
      </c>
      <c r="BJ99">
        <v>1.2</v>
      </c>
      <c r="BK99">
        <v>3</v>
      </c>
      <c r="BL99" s="4">
        <v>141.9</v>
      </c>
      <c r="BM99" s="4">
        <v>21.29</v>
      </c>
      <c r="BN99" s="4">
        <v>163.19</v>
      </c>
      <c r="BO99" s="4">
        <v>163.19</v>
      </c>
      <c r="BQ99" t="s">
        <v>374</v>
      </c>
      <c r="BR99" t="s">
        <v>127</v>
      </c>
      <c r="BS99" s="3">
        <v>43823</v>
      </c>
      <c r="BT99" s="5">
        <v>0.43611111111111112</v>
      </c>
      <c r="BU99" t="s">
        <v>375</v>
      </c>
      <c r="BV99" t="s">
        <v>85</v>
      </c>
      <c r="BY99">
        <v>6000</v>
      </c>
      <c r="CC99" t="s">
        <v>373</v>
      </c>
      <c r="CD99">
        <v>7100</v>
      </c>
      <c r="CE99" t="s">
        <v>87</v>
      </c>
      <c r="CF99" s="3">
        <v>43826</v>
      </c>
      <c r="CI99">
        <v>1</v>
      </c>
      <c r="CJ99">
        <v>1</v>
      </c>
      <c r="CK99">
        <v>23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"080002512399"</f>
        <v>080002512399</v>
      </c>
      <c r="F100" s="3">
        <v>43819</v>
      </c>
      <c r="G100">
        <v>202006</v>
      </c>
      <c r="H100" t="s">
        <v>118</v>
      </c>
      <c r="I100" t="s">
        <v>119</v>
      </c>
      <c r="J100" t="s">
        <v>120</v>
      </c>
      <c r="K100" t="s">
        <v>78</v>
      </c>
      <c r="L100" t="s">
        <v>286</v>
      </c>
      <c r="M100" t="s">
        <v>287</v>
      </c>
      <c r="N100" t="s">
        <v>288</v>
      </c>
      <c r="O100" t="s">
        <v>108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103.01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2.2999999999999998</v>
      </c>
      <c r="BJ100">
        <v>13.1</v>
      </c>
      <c r="BK100">
        <v>13.5</v>
      </c>
      <c r="BL100" s="4">
        <v>605.49</v>
      </c>
      <c r="BM100" s="4">
        <v>90.82</v>
      </c>
      <c r="BN100" s="4">
        <v>696.31</v>
      </c>
      <c r="BO100" s="4">
        <v>696.31</v>
      </c>
      <c r="BP100" t="s">
        <v>376</v>
      </c>
      <c r="BQ100" t="s">
        <v>122</v>
      </c>
      <c r="BR100" t="s">
        <v>123</v>
      </c>
      <c r="BS100" s="3">
        <v>43822</v>
      </c>
      <c r="BT100" s="5">
        <v>0.4375</v>
      </c>
      <c r="BU100" t="s">
        <v>377</v>
      </c>
      <c r="BV100" t="s">
        <v>85</v>
      </c>
      <c r="BY100">
        <v>65522.52</v>
      </c>
      <c r="CA100" t="s">
        <v>290</v>
      </c>
      <c r="CC100" t="s">
        <v>287</v>
      </c>
      <c r="CD100">
        <v>1900</v>
      </c>
      <c r="CE100" t="s">
        <v>125</v>
      </c>
      <c r="CF100" s="3">
        <v>43823</v>
      </c>
      <c r="CI100">
        <v>1</v>
      </c>
      <c r="CJ100">
        <v>1</v>
      </c>
      <c r="CK100">
        <v>23</v>
      </c>
      <c r="CL100" t="s">
        <v>89</v>
      </c>
    </row>
    <row r="101" spans="1:90">
      <c r="A101" t="s">
        <v>72</v>
      </c>
      <c r="B101" t="s">
        <v>73</v>
      </c>
      <c r="C101" t="s">
        <v>74</v>
      </c>
      <c r="E101" t="str">
        <f>"080002504316"</f>
        <v>080002504316</v>
      </c>
      <c r="F101" s="3">
        <v>43808</v>
      </c>
      <c r="G101">
        <v>202006</v>
      </c>
      <c r="H101" t="s">
        <v>118</v>
      </c>
      <c r="I101" t="s">
        <v>119</v>
      </c>
      <c r="J101" t="s">
        <v>120</v>
      </c>
      <c r="K101" t="s">
        <v>78</v>
      </c>
      <c r="L101" t="s">
        <v>75</v>
      </c>
      <c r="M101" t="s">
        <v>76</v>
      </c>
      <c r="N101" t="s">
        <v>311</v>
      </c>
      <c r="O101" t="s">
        <v>108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51.47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5.7</v>
      </c>
      <c r="BJ101">
        <v>11.9</v>
      </c>
      <c r="BK101">
        <v>12</v>
      </c>
      <c r="BL101" s="4">
        <v>302.54000000000002</v>
      </c>
      <c r="BM101" s="4">
        <v>45.38</v>
      </c>
      <c r="BN101" s="4">
        <v>347.92</v>
      </c>
      <c r="BO101" s="4">
        <v>347.92</v>
      </c>
      <c r="BQ101" t="s">
        <v>172</v>
      </c>
      <c r="BR101" t="s">
        <v>123</v>
      </c>
      <c r="BS101" s="3">
        <v>43811</v>
      </c>
      <c r="BT101" s="5">
        <v>0.37916666666666665</v>
      </c>
      <c r="BU101" t="s">
        <v>378</v>
      </c>
      <c r="BV101" t="s">
        <v>85</v>
      </c>
      <c r="BY101">
        <v>59427.17</v>
      </c>
      <c r="CC101" t="s">
        <v>76</v>
      </c>
      <c r="CD101">
        <v>2059</v>
      </c>
      <c r="CE101" t="s">
        <v>132</v>
      </c>
      <c r="CF101" s="3">
        <v>43812</v>
      </c>
      <c r="CI101">
        <v>1</v>
      </c>
      <c r="CJ101">
        <v>1</v>
      </c>
      <c r="CK101">
        <v>21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"080002504317"</f>
        <v>080002504317</v>
      </c>
      <c r="F102" s="3">
        <v>43808</v>
      </c>
      <c r="G102">
        <v>202006</v>
      </c>
      <c r="H102" t="s">
        <v>118</v>
      </c>
      <c r="I102" t="s">
        <v>119</v>
      </c>
      <c r="J102" t="s">
        <v>120</v>
      </c>
      <c r="K102" t="s">
        <v>78</v>
      </c>
      <c r="L102" t="s">
        <v>211</v>
      </c>
      <c r="M102" t="s">
        <v>212</v>
      </c>
      <c r="N102" t="s">
        <v>242</v>
      </c>
      <c r="O102" t="s">
        <v>108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49.33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11.2</v>
      </c>
      <c r="BK102">
        <v>11.5</v>
      </c>
      <c r="BL102" s="4">
        <v>289.94</v>
      </c>
      <c r="BM102" s="4">
        <v>43.49</v>
      </c>
      <c r="BN102" s="4">
        <v>333.43</v>
      </c>
      <c r="BO102" s="4">
        <v>333.43</v>
      </c>
      <c r="BQ102" t="s">
        <v>172</v>
      </c>
      <c r="BR102" t="s">
        <v>123</v>
      </c>
      <c r="BS102" s="3">
        <v>43811</v>
      </c>
      <c r="BT102" s="5">
        <v>0.42708333333333331</v>
      </c>
      <c r="BU102" t="s">
        <v>379</v>
      </c>
      <c r="BV102" t="s">
        <v>85</v>
      </c>
      <c r="BY102">
        <v>56201.33</v>
      </c>
      <c r="CC102" t="s">
        <v>212</v>
      </c>
      <c r="CD102">
        <v>81</v>
      </c>
      <c r="CE102" t="s">
        <v>132</v>
      </c>
      <c r="CF102" s="3">
        <v>43812</v>
      </c>
      <c r="CI102">
        <v>1</v>
      </c>
      <c r="CJ102">
        <v>1</v>
      </c>
      <c r="CK102">
        <v>21</v>
      </c>
      <c r="CL102" t="s">
        <v>89</v>
      </c>
    </row>
    <row r="103" spans="1:90">
      <c r="A103" t="s">
        <v>104</v>
      </c>
      <c r="B103" t="s">
        <v>73</v>
      </c>
      <c r="C103" t="s">
        <v>74</v>
      </c>
      <c r="E103" t="str">
        <f>"029908368606"</f>
        <v>029908368606</v>
      </c>
      <c r="F103" s="3">
        <v>43822</v>
      </c>
      <c r="G103">
        <v>202006</v>
      </c>
      <c r="H103" t="s">
        <v>118</v>
      </c>
      <c r="I103" t="s">
        <v>119</v>
      </c>
      <c r="J103" t="s">
        <v>155</v>
      </c>
      <c r="K103" t="s">
        <v>78</v>
      </c>
      <c r="L103" t="s">
        <v>380</v>
      </c>
      <c r="M103" t="s">
        <v>381</v>
      </c>
      <c r="N103" t="s">
        <v>78</v>
      </c>
      <c r="O103" t="s">
        <v>108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39.159999999999997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1.2</v>
      </c>
      <c r="BJ103">
        <v>4.8</v>
      </c>
      <c r="BK103">
        <v>5</v>
      </c>
      <c r="BL103" s="4">
        <v>230.2</v>
      </c>
      <c r="BM103" s="4">
        <v>34.53</v>
      </c>
      <c r="BN103" s="4">
        <v>264.73</v>
      </c>
      <c r="BO103" s="4">
        <v>264.73</v>
      </c>
      <c r="BQ103" t="s">
        <v>382</v>
      </c>
      <c r="BR103" t="s">
        <v>127</v>
      </c>
      <c r="BS103" s="3">
        <v>43826</v>
      </c>
      <c r="BT103" s="5">
        <v>0.375</v>
      </c>
      <c r="BU103" t="s">
        <v>383</v>
      </c>
      <c r="BV103" t="s">
        <v>89</v>
      </c>
      <c r="BW103" t="s">
        <v>183</v>
      </c>
      <c r="BX103" t="s">
        <v>384</v>
      </c>
      <c r="BY103">
        <v>23785.5</v>
      </c>
      <c r="CA103" t="s">
        <v>385</v>
      </c>
      <c r="CC103" t="s">
        <v>381</v>
      </c>
      <c r="CD103">
        <v>250</v>
      </c>
      <c r="CE103" t="s">
        <v>87</v>
      </c>
      <c r="CF103" s="3">
        <v>43832</v>
      </c>
      <c r="CI103">
        <v>1</v>
      </c>
      <c r="CJ103">
        <v>4</v>
      </c>
      <c r="CK103">
        <v>23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"080002504318"</f>
        <v>080002504318</v>
      </c>
      <c r="F104" s="3">
        <v>43808</v>
      </c>
      <c r="G104">
        <v>202006</v>
      </c>
      <c r="H104" t="s">
        <v>118</v>
      </c>
      <c r="I104" t="s">
        <v>119</v>
      </c>
      <c r="J104" t="s">
        <v>120</v>
      </c>
      <c r="K104" t="s">
        <v>78</v>
      </c>
      <c r="L104" t="s">
        <v>211</v>
      </c>
      <c r="M104" t="s">
        <v>212</v>
      </c>
      <c r="N104" t="s">
        <v>213</v>
      </c>
      <c r="O104" t="s">
        <v>108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36.46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8.5</v>
      </c>
      <c r="BK104">
        <v>8.5</v>
      </c>
      <c r="BL104" s="4">
        <v>214.31</v>
      </c>
      <c r="BM104" s="4">
        <v>32.15</v>
      </c>
      <c r="BN104" s="4">
        <v>246.46</v>
      </c>
      <c r="BO104" s="4">
        <v>246.46</v>
      </c>
      <c r="BQ104" t="s">
        <v>172</v>
      </c>
      <c r="BR104" t="s">
        <v>123</v>
      </c>
      <c r="BS104" s="3">
        <v>43811</v>
      </c>
      <c r="BT104" s="5">
        <v>0.43124999999999997</v>
      </c>
      <c r="BU104" t="s">
        <v>386</v>
      </c>
      <c r="BV104" t="s">
        <v>85</v>
      </c>
      <c r="BY104">
        <v>42284</v>
      </c>
      <c r="CC104" t="s">
        <v>212</v>
      </c>
      <c r="CD104">
        <v>63</v>
      </c>
      <c r="CE104" t="s">
        <v>132</v>
      </c>
      <c r="CF104" s="3">
        <v>43812</v>
      </c>
      <c r="CI104">
        <v>1</v>
      </c>
      <c r="CJ104">
        <v>1</v>
      </c>
      <c r="CK104">
        <v>21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"080002512389"</f>
        <v>080002512389</v>
      </c>
      <c r="F105" s="3">
        <v>43819</v>
      </c>
      <c r="G105">
        <v>202006</v>
      </c>
      <c r="H105" t="s">
        <v>118</v>
      </c>
      <c r="I105" t="s">
        <v>119</v>
      </c>
      <c r="J105" t="s">
        <v>120</v>
      </c>
      <c r="K105" t="s">
        <v>78</v>
      </c>
      <c r="L105" t="s">
        <v>164</v>
      </c>
      <c r="M105" t="s">
        <v>165</v>
      </c>
      <c r="N105" t="s">
        <v>198</v>
      </c>
      <c r="O105" t="s">
        <v>108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113.65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4.5999999999999996</v>
      </c>
      <c r="BJ105">
        <v>26.5</v>
      </c>
      <c r="BK105">
        <v>26.5</v>
      </c>
      <c r="BL105" s="4">
        <v>668.06</v>
      </c>
      <c r="BM105" s="4">
        <v>100.21</v>
      </c>
      <c r="BN105" s="4">
        <v>768.27</v>
      </c>
      <c r="BO105" s="4">
        <v>768.27</v>
      </c>
      <c r="BP105" t="s">
        <v>349</v>
      </c>
      <c r="BQ105" t="s">
        <v>122</v>
      </c>
      <c r="BR105" t="s">
        <v>123</v>
      </c>
      <c r="BS105" s="3">
        <v>43822</v>
      </c>
      <c r="BT105" s="5">
        <v>0.38541666666666669</v>
      </c>
      <c r="BU105" t="s">
        <v>347</v>
      </c>
      <c r="BV105" t="s">
        <v>85</v>
      </c>
      <c r="BY105">
        <v>132370.56</v>
      </c>
      <c r="CC105" t="s">
        <v>165</v>
      </c>
      <c r="CD105">
        <v>2194</v>
      </c>
      <c r="CE105" t="s">
        <v>351</v>
      </c>
      <c r="CF105" s="3">
        <v>43823</v>
      </c>
      <c r="CI105">
        <v>1</v>
      </c>
      <c r="CJ105">
        <v>1</v>
      </c>
      <c r="CK105">
        <v>21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"080002504319"</f>
        <v>080002504319</v>
      </c>
      <c r="F106" s="3">
        <v>43808</v>
      </c>
      <c r="G106">
        <v>202006</v>
      </c>
      <c r="H106" t="s">
        <v>118</v>
      </c>
      <c r="I106" t="s">
        <v>119</v>
      </c>
      <c r="J106" t="s">
        <v>120</v>
      </c>
      <c r="K106" t="s">
        <v>78</v>
      </c>
      <c r="L106" t="s">
        <v>211</v>
      </c>
      <c r="M106" t="s">
        <v>212</v>
      </c>
      <c r="N106" t="s">
        <v>309</v>
      </c>
      <c r="O106" t="s">
        <v>108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47.18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4.0999999999999996</v>
      </c>
      <c r="BJ106">
        <v>10.6</v>
      </c>
      <c r="BK106">
        <v>11</v>
      </c>
      <c r="BL106" s="4">
        <v>277.33</v>
      </c>
      <c r="BM106" s="4">
        <v>41.6</v>
      </c>
      <c r="BN106" s="4">
        <v>318.93</v>
      </c>
      <c r="BO106" s="4">
        <v>318.93</v>
      </c>
      <c r="BQ106" t="s">
        <v>122</v>
      </c>
      <c r="BR106" t="s">
        <v>123</v>
      </c>
      <c r="BS106" s="3">
        <v>43811</v>
      </c>
      <c r="BT106" s="5">
        <v>0.40277777777777773</v>
      </c>
      <c r="BU106" t="s">
        <v>216</v>
      </c>
      <c r="BV106" t="s">
        <v>85</v>
      </c>
      <c r="BY106">
        <v>52840.22</v>
      </c>
      <c r="CC106" t="s">
        <v>212</v>
      </c>
      <c r="CD106">
        <v>182</v>
      </c>
      <c r="CE106" t="s">
        <v>132</v>
      </c>
      <c r="CF106" s="3">
        <v>43812</v>
      </c>
      <c r="CI106">
        <v>1</v>
      </c>
      <c r="CJ106">
        <v>1</v>
      </c>
      <c r="CK106">
        <v>21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"080002504321"</f>
        <v>080002504321</v>
      </c>
      <c r="F107" s="3">
        <v>43808</v>
      </c>
      <c r="G107">
        <v>202006</v>
      </c>
      <c r="H107" t="s">
        <v>118</v>
      </c>
      <c r="I107" t="s">
        <v>119</v>
      </c>
      <c r="J107" t="s">
        <v>120</v>
      </c>
      <c r="K107" t="s">
        <v>78</v>
      </c>
      <c r="L107" t="s">
        <v>75</v>
      </c>
      <c r="M107" t="s">
        <v>76</v>
      </c>
      <c r="N107" t="s">
        <v>307</v>
      </c>
      <c r="O107" t="s">
        <v>108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79.349999999999994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8.5</v>
      </c>
      <c r="BJ107">
        <v>18.3</v>
      </c>
      <c r="BK107">
        <v>18.5</v>
      </c>
      <c r="BL107" s="4">
        <v>466.4</v>
      </c>
      <c r="BM107" s="4">
        <v>69.959999999999994</v>
      </c>
      <c r="BN107" s="4">
        <v>536.36</v>
      </c>
      <c r="BO107" s="4">
        <v>536.36</v>
      </c>
      <c r="BQ107" t="s">
        <v>122</v>
      </c>
      <c r="BR107" t="s">
        <v>123</v>
      </c>
      <c r="BS107" s="3">
        <v>43811</v>
      </c>
      <c r="BT107" s="5">
        <v>0.40972222222222227</v>
      </c>
      <c r="BU107" t="s">
        <v>387</v>
      </c>
      <c r="BV107" t="s">
        <v>85</v>
      </c>
      <c r="BY107">
        <v>91693.37</v>
      </c>
      <c r="CC107" t="s">
        <v>76</v>
      </c>
      <c r="CD107">
        <v>2021</v>
      </c>
      <c r="CE107" t="s">
        <v>132</v>
      </c>
      <c r="CF107" s="3">
        <v>43812</v>
      </c>
      <c r="CI107">
        <v>1</v>
      </c>
      <c r="CJ107">
        <v>1</v>
      </c>
      <c r="CK107">
        <v>21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"080002504322"</f>
        <v>080002504322</v>
      </c>
      <c r="F108" s="3">
        <v>43808</v>
      </c>
      <c r="G108">
        <v>202006</v>
      </c>
      <c r="H108" t="s">
        <v>118</v>
      </c>
      <c r="I108" t="s">
        <v>119</v>
      </c>
      <c r="J108" t="s">
        <v>120</v>
      </c>
      <c r="K108" t="s">
        <v>78</v>
      </c>
      <c r="L108" t="s">
        <v>75</v>
      </c>
      <c r="M108" t="s">
        <v>76</v>
      </c>
      <c r="N108" t="s">
        <v>302</v>
      </c>
      <c r="O108" t="s">
        <v>108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81.489999999999995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</v>
      </c>
      <c r="BJ108">
        <v>18.600000000000001</v>
      </c>
      <c r="BK108">
        <v>19</v>
      </c>
      <c r="BL108" s="4">
        <v>479</v>
      </c>
      <c r="BM108" s="4">
        <v>71.849999999999994</v>
      </c>
      <c r="BN108" s="4">
        <v>550.85</v>
      </c>
      <c r="BO108" s="4">
        <v>550.85</v>
      </c>
      <c r="BQ108" t="s">
        <v>122</v>
      </c>
      <c r="BR108" t="s">
        <v>123</v>
      </c>
      <c r="BS108" s="3">
        <v>43811</v>
      </c>
      <c r="BT108" s="5">
        <v>0.37916666666666665</v>
      </c>
      <c r="BU108" t="s">
        <v>388</v>
      </c>
      <c r="BV108" t="s">
        <v>85</v>
      </c>
      <c r="BY108">
        <v>93207.84</v>
      </c>
      <c r="CC108" t="s">
        <v>76</v>
      </c>
      <c r="CD108">
        <v>2196</v>
      </c>
      <c r="CE108" t="s">
        <v>132</v>
      </c>
      <c r="CF108" s="3">
        <v>43812</v>
      </c>
      <c r="CI108">
        <v>1</v>
      </c>
      <c r="CJ108">
        <v>1</v>
      </c>
      <c r="CK108">
        <v>21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"080002504323"</f>
        <v>080002504323</v>
      </c>
      <c r="F109" s="3">
        <v>43808</v>
      </c>
      <c r="G109">
        <v>202006</v>
      </c>
      <c r="H109" t="s">
        <v>118</v>
      </c>
      <c r="I109" t="s">
        <v>119</v>
      </c>
      <c r="J109" t="s">
        <v>120</v>
      </c>
      <c r="K109" t="s">
        <v>78</v>
      </c>
      <c r="L109" t="s">
        <v>75</v>
      </c>
      <c r="M109" t="s">
        <v>76</v>
      </c>
      <c r="N109" t="s">
        <v>304</v>
      </c>
      <c r="O109" t="s">
        <v>108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130.81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12.4</v>
      </c>
      <c r="BJ109">
        <v>30.4</v>
      </c>
      <c r="BK109">
        <v>30.5</v>
      </c>
      <c r="BL109" s="4">
        <v>768.9</v>
      </c>
      <c r="BM109" s="4">
        <v>115.34</v>
      </c>
      <c r="BN109" s="4">
        <v>884.24</v>
      </c>
      <c r="BO109" s="4">
        <v>884.24</v>
      </c>
      <c r="BQ109" t="s">
        <v>122</v>
      </c>
      <c r="BR109" t="s">
        <v>123</v>
      </c>
      <c r="BS109" s="3">
        <v>43811</v>
      </c>
      <c r="BT109" s="5">
        <v>0.45416666666666666</v>
      </c>
      <c r="BU109" t="s">
        <v>389</v>
      </c>
      <c r="BV109" t="s">
        <v>89</v>
      </c>
      <c r="BY109">
        <v>152023.4</v>
      </c>
      <c r="CC109" t="s">
        <v>76</v>
      </c>
      <c r="CD109">
        <v>2196</v>
      </c>
      <c r="CE109" t="s">
        <v>132</v>
      </c>
      <c r="CF109" s="3">
        <v>43812</v>
      </c>
      <c r="CI109">
        <v>1</v>
      </c>
      <c r="CJ109">
        <v>1</v>
      </c>
      <c r="CK109">
        <v>21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"080002504324"</f>
        <v>080002504324</v>
      </c>
      <c r="F110" s="3">
        <v>43808</v>
      </c>
      <c r="G110">
        <v>202006</v>
      </c>
      <c r="H110" t="s">
        <v>118</v>
      </c>
      <c r="I110" t="s">
        <v>119</v>
      </c>
      <c r="J110" t="s">
        <v>120</v>
      </c>
      <c r="K110" t="s">
        <v>78</v>
      </c>
      <c r="L110" t="s">
        <v>296</v>
      </c>
      <c r="M110" t="s">
        <v>297</v>
      </c>
      <c r="N110" t="s">
        <v>298</v>
      </c>
      <c r="O110" t="s">
        <v>108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64.989999999999995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10.8</v>
      </c>
      <c r="BK110">
        <v>11</v>
      </c>
      <c r="BL110" s="4">
        <v>381.99</v>
      </c>
      <c r="BM110" s="4">
        <v>57.3</v>
      </c>
      <c r="BN110" s="4">
        <v>439.29</v>
      </c>
      <c r="BO110" s="4">
        <v>439.29</v>
      </c>
      <c r="BQ110" t="s">
        <v>172</v>
      </c>
      <c r="BR110" t="s">
        <v>123</v>
      </c>
      <c r="BS110" s="3">
        <v>43811</v>
      </c>
      <c r="BT110" s="5">
        <v>0.73749999999999993</v>
      </c>
      <c r="BU110" t="s">
        <v>390</v>
      </c>
      <c r="BV110" t="s">
        <v>85</v>
      </c>
      <c r="BY110">
        <v>54096</v>
      </c>
      <c r="CA110" t="s">
        <v>301</v>
      </c>
      <c r="CC110" t="s">
        <v>297</v>
      </c>
      <c r="CD110">
        <v>4265</v>
      </c>
      <c r="CE110" t="s">
        <v>132</v>
      </c>
      <c r="CF110" s="3">
        <v>43816</v>
      </c>
      <c r="CI110">
        <v>1</v>
      </c>
      <c r="CJ110">
        <v>1</v>
      </c>
      <c r="CK110">
        <v>24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"080002512366"</f>
        <v>080002512366</v>
      </c>
      <c r="F111" s="3">
        <v>43819</v>
      </c>
      <c r="G111">
        <v>202006</v>
      </c>
      <c r="H111" t="s">
        <v>118</v>
      </c>
      <c r="I111" t="s">
        <v>119</v>
      </c>
      <c r="J111" t="s">
        <v>120</v>
      </c>
      <c r="K111" t="s">
        <v>78</v>
      </c>
      <c r="L111" t="s">
        <v>173</v>
      </c>
      <c r="M111" t="s">
        <v>146</v>
      </c>
      <c r="N111" t="s">
        <v>188</v>
      </c>
      <c r="O111" t="s">
        <v>108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57.9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6</v>
      </c>
      <c r="BJ111">
        <v>13.4</v>
      </c>
      <c r="BK111">
        <v>13.5</v>
      </c>
      <c r="BL111" s="4">
        <v>340.35</v>
      </c>
      <c r="BM111" s="4">
        <v>51.05</v>
      </c>
      <c r="BN111" s="4">
        <v>391.4</v>
      </c>
      <c r="BO111" s="4">
        <v>391.4</v>
      </c>
      <c r="BP111" t="s">
        <v>349</v>
      </c>
      <c r="BQ111" t="s">
        <v>122</v>
      </c>
      <c r="BR111" t="s">
        <v>123</v>
      </c>
      <c r="BS111" s="3">
        <v>43822</v>
      </c>
      <c r="BT111" s="5">
        <v>0.39652777777777781</v>
      </c>
      <c r="BU111" t="s">
        <v>391</v>
      </c>
      <c r="BV111" t="s">
        <v>85</v>
      </c>
      <c r="BY111">
        <v>33600</v>
      </c>
      <c r="CA111" t="s">
        <v>150</v>
      </c>
      <c r="CC111" t="s">
        <v>146</v>
      </c>
      <c r="CD111">
        <v>7441</v>
      </c>
      <c r="CE111" t="s">
        <v>351</v>
      </c>
      <c r="CF111" s="3">
        <v>43823</v>
      </c>
      <c r="CI111">
        <v>1</v>
      </c>
      <c r="CJ111">
        <v>1</v>
      </c>
      <c r="CK111">
        <v>21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"080002512369"</f>
        <v>080002512369</v>
      </c>
      <c r="F112" s="3">
        <v>43819</v>
      </c>
      <c r="G112">
        <v>202006</v>
      </c>
      <c r="H112" t="s">
        <v>118</v>
      </c>
      <c r="I112" t="s">
        <v>119</v>
      </c>
      <c r="J112" t="s">
        <v>120</v>
      </c>
      <c r="K112" t="s">
        <v>78</v>
      </c>
      <c r="L112" t="s">
        <v>173</v>
      </c>
      <c r="M112" t="s">
        <v>146</v>
      </c>
      <c r="N112" t="s">
        <v>204</v>
      </c>
      <c r="O112" t="s">
        <v>108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57.9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6</v>
      </c>
      <c r="BJ112">
        <v>13.4</v>
      </c>
      <c r="BK112">
        <v>13.5</v>
      </c>
      <c r="BL112" s="4">
        <v>340.35</v>
      </c>
      <c r="BM112" s="4">
        <v>51.05</v>
      </c>
      <c r="BN112" s="4">
        <v>391.4</v>
      </c>
      <c r="BO112" s="4">
        <v>391.4</v>
      </c>
      <c r="BP112" t="s">
        <v>376</v>
      </c>
      <c r="BQ112" t="s">
        <v>122</v>
      </c>
      <c r="BR112" t="s">
        <v>123</v>
      </c>
      <c r="BS112" s="3">
        <v>43822</v>
      </c>
      <c r="BT112" s="5">
        <v>0.44513888888888892</v>
      </c>
      <c r="BU112" t="s">
        <v>392</v>
      </c>
      <c r="BV112" t="s">
        <v>85</v>
      </c>
      <c r="BY112">
        <v>33600</v>
      </c>
      <c r="CA112" t="s">
        <v>206</v>
      </c>
      <c r="CC112" t="s">
        <v>146</v>
      </c>
      <c r="CD112">
        <v>7806</v>
      </c>
      <c r="CE112" t="s">
        <v>351</v>
      </c>
      <c r="CF112" s="3">
        <v>43823</v>
      </c>
      <c r="CI112">
        <v>1</v>
      </c>
      <c r="CJ112">
        <v>1</v>
      </c>
      <c r="CK112">
        <v>21</v>
      </c>
      <c r="CL112" t="s">
        <v>89</v>
      </c>
    </row>
    <row r="113" spans="1:90">
      <c r="A113" t="s">
        <v>72</v>
      </c>
      <c r="B113" t="s">
        <v>73</v>
      </c>
      <c r="C113" t="s">
        <v>74</v>
      </c>
      <c r="E113" t="str">
        <f>"080002512364"</f>
        <v>080002512364</v>
      </c>
      <c r="F113" s="3">
        <v>43819</v>
      </c>
      <c r="G113">
        <v>202006</v>
      </c>
      <c r="H113" t="s">
        <v>118</v>
      </c>
      <c r="I113" t="s">
        <v>119</v>
      </c>
      <c r="J113" t="s">
        <v>120</v>
      </c>
      <c r="K113" t="s">
        <v>78</v>
      </c>
      <c r="L113" t="s">
        <v>79</v>
      </c>
      <c r="M113" t="s">
        <v>80</v>
      </c>
      <c r="N113" t="s">
        <v>240</v>
      </c>
      <c r="O113" t="s">
        <v>108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25.19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6</v>
      </c>
      <c r="BJ113">
        <v>13.4</v>
      </c>
      <c r="BK113">
        <v>13.5</v>
      </c>
      <c r="BL113" s="4">
        <v>148.06</v>
      </c>
      <c r="BM113" s="4">
        <v>22.21</v>
      </c>
      <c r="BN113" s="4">
        <v>170.27</v>
      </c>
      <c r="BO113" s="4">
        <v>170.27</v>
      </c>
      <c r="BP113" t="s">
        <v>376</v>
      </c>
      <c r="BQ113" t="s">
        <v>122</v>
      </c>
      <c r="BR113" t="s">
        <v>123</v>
      </c>
      <c r="BS113" s="3">
        <v>43822</v>
      </c>
      <c r="BT113" s="5">
        <v>0.41805555555555557</v>
      </c>
      <c r="BU113" t="s">
        <v>393</v>
      </c>
      <c r="BV113" t="s">
        <v>85</v>
      </c>
      <c r="BY113">
        <v>33600</v>
      </c>
      <c r="CA113" t="s">
        <v>86</v>
      </c>
      <c r="CC113" t="s">
        <v>80</v>
      </c>
      <c r="CD113">
        <v>4320</v>
      </c>
      <c r="CE113" t="s">
        <v>351</v>
      </c>
      <c r="CF113" s="3">
        <v>43823</v>
      </c>
      <c r="CI113">
        <v>1</v>
      </c>
      <c r="CJ113">
        <v>1</v>
      </c>
      <c r="CK113">
        <v>22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"080002512359"</f>
        <v>080002512359</v>
      </c>
      <c r="F114" s="3">
        <v>43819</v>
      </c>
      <c r="G114">
        <v>202006</v>
      </c>
      <c r="H114" t="s">
        <v>118</v>
      </c>
      <c r="I114" t="s">
        <v>119</v>
      </c>
      <c r="J114" t="s">
        <v>120</v>
      </c>
      <c r="K114" t="s">
        <v>78</v>
      </c>
      <c r="L114" t="s">
        <v>173</v>
      </c>
      <c r="M114" t="s">
        <v>146</v>
      </c>
      <c r="N114" t="s">
        <v>262</v>
      </c>
      <c r="O114" t="s">
        <v>108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57.9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6</v>
      </c>
      <c r="BJ114">
        <v>13.4</v>
      </c>
      <c r="BK114">
        <v>13.5</v>
      </c>
      <c r="BL114" s="4">
        <v>340.35</v>
      </c>
      <c r="BM114" s="4">
        <v>51.05</v>
      </c>
      <c r="BN114" s="4">
        <v>391.4</v>
      </c>
      <c r="BO114" s="4">
        <v>391.4</v>
      </c>
      <c r="BP114" t="s">
        <v>349</v>
      </c>
      <c r="BQ114" t="s">
        <v>122</v>
      </c>
      <c r="BR114" t="s">
        <v>123</v>
      </c>
      <c r="BS114" s="3">
        <v>43822</v>
      </c>
      <c r="BT114" s="5">
        <v>0.40763888888888888</v>
      </c>
      <c r="BU114" t="s">
        <v>394</v>
      </c>
      <c r="BV114" t="s">
        <v>85</v>
      </c>
      <c r="BY114">
        <v>33600</v>
      </c>
      <c r="CA114" t="s">
        <v>206</v>
      </c>
      <c r="CC114" t="s">
        <v>146</v>
      </c>
      <c r="CD114">
        <v>7945</v>
      </c>
      <c r="CE114" t="s">
        <v>351</v>
      </c>
      <c r="CF114" s="3">
        <v>43823</v>
      </c>
      <c r="CI114">
        <v>1</v>
      </c>
      <c r="CJ114">
        <v>1</v>
      </c>
      <c r="CK114">
        <v>21</v>
      </c>
      <c r="CL114" t="s">
        <v>89</v>
      </c>
    </row>
    <row r="115" spans="1:90">
      <c r="A115" t="s">
        <v>72</v>
      </c>
      <c r="B115" t="s">
        <v>73</v>
      </c>
      <c r="C115" t="s">
        <v>74</v>
      </c>
      <c r="E115" t="str">
        <f>"080002512461"</f>
        <v>080002512461</v>
      </c>
      <c r="F115" s="3">
        <v>43819</v>
      </c>
      <c r="G115">
        <v>202006</v>
      </c>
      <c r="H115" t="s">
        <v>118</v>
      </c>
      <c r="I115" t="s">
        <v>119</v>
      </c>
      <c r="J115" t="s">
        <v>120</v>
      </c>
      <c r="K115" t="s">
        <v>78</v>
      </c>
      <c r="L115" t="s">
        <v>211</v>
      </c>
      <c r="M115" t="s">
        <v>212</v>
      </c>
      <c r="N115" t="s">
        <v>309</v>
      </c>
      <c r="O115" t="s">
        <v>108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30.03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6.7</v>
      </c>
      <c r="BK115">
        <v>7</v>
      </c>
      <c r="BL115" s="4">
        <v>176.5</v>
      </c>
      <c r="BM115" s="4">
        <v>26.48</v>
      </c>
      <c r="BN115" s="4">
        <v>202.98</v>
      </c>
      <c r="BO115" s="4">
        <v>202.98</v>
      </c>
      <c r="BP115" t="s">
        <v>349</v>
      </c>
      <c r="BQ115" t="s">
        <v>122</v>
      </c>
      <c r="BR115" t="s">
        <v>123</v>
      </c>
      <c r="BS115" s="3">
        <v>43822</v>
      </c>
      <c r="BT115" s="5">
        <v>0.375</v>
      </c>
      <c r="BU115" t="s">
        <v>310</v>
      </c>
      <c r="BV115" t="s">
        <v>85</v>
      </c>
      <c r="BY115">
        <v>33600</v>
      </c>
      <c r="CA115" t="s">
        <v>395</v>
      </c>
      <c r="CC115" t="s">
        <v>212</v>
      </c>
      <c r="CD115">
        <v>182</v>
      </c>
      <c r="CE115" t="s">
        <v>351</v>
      </c>
      <c r="CF115" s="3">
        <v>43826</v>
      </c>
      <c r="CI115">
        <v>1</v>
      </c>
      <c r="CJ115">
        <v>1</v>
      </c>
      <c r="CK115">
        <v>21</v>
      </c>
      <c r="CL115" t="s">
        <v>89</v>
      </c>
    </row>
    <row r="116" spans="1:90">
      <c r="A116" t="s">
        <v>104</v>
      </c>
      <c r="B116" t="s">
        <v>73</v>
      </c>
      <c r="C116" t="s">
        <v>74</v>
      </c>
      <c r="E116" t="str">
        <f>"029908368607"</f>
        <v>029908368607</v>
      </c>
      <c r="F116" s="3">
        <v>43822</v>
      </c>
      <c r="G116">
        <v>202006</v>
      </c>
      <c r="H116" t="s">
        <v>118</v>
      </c>
      <c r="I116" t="s">
        <v>119</v>
      </c>
      <c r="J116" t="s">
        <v>155</v>
      </c>
      <c r="K116" t="s">
        <v>78</v>
      </c>
      <c r="L116" t="s">
        <v>173</v>
      </c>
      <c r="M116" t="s">
        <v>146</v>
      </c>
      <c r="N116" t="s">
        <v>78</v>
      </c>
      <c r="O116" t="s">
        <v>108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21.45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4.8</v>
      </c>
      <c r="BK116">
        <v>5</v>
      </c>
      <c r="BL116" s="4">
        <v>126.08</v>
      </c>
      <c r="BM116" s="4">
        <v>18.91</v>
      </c>
      <c r="BN116" s="4">
        <v>144.99</v>
      </c>
      <c r="BO116" s="4">
        <v>144.99</v>
      </c>
      <c r="BQ116" t="s">
        <v>396</v>
      </c>
      <c r="BR116" t="s">
        <v>127</v>
      </c>
      <c r="BS116" s="3">
        <v>43826</v>
      </c>
      <c r="BT116" s="5">
        <v>0.38541666666666669</v>
      </c>
      <c r="BU116" t="s">
        <v>216</v>
      </c>
      <c r="BV116" t="s">
        <v>89</v>
      </c>
      <c r="BW116" t="s">
        <v>397</v>
      </c>
      <c r="BX116" t="s">
        <v>184</v>
      </c>
      <c r="BY116">
        <v>24000</v>
      </c>
      <c r="CC116" t="s">
        <v>146</v>
      </c>
      <c r="CD116">
        <v>8000</v>
      </c>
      <c r="CE116" t="s">
        <v>87</v>
      </c>
      <c r="CF116" s="3">
        <v>43829</v>
      </c>
      <c r="CI116">
        <v>1</v>
      </c>
      <c r="CJ116">
        <v>4</v>
      </c>
      <c r="CK116">
        <v>21</v>
      </c>
      <c r="CL116" t="s">
        <v>89</v>
      </c>
    </row>
    <row r="117" spans="1:90">
      <c r="A117" t="s">
        <v>104</v>
      </c>
      <c r="B117" t="s">
        <v>73</v>
      </c>
      <c r="C117" t="s">
        <v>74</v>
      </c>
      <c r="E117" t="str">
        <f>"029908326391"</f>
        <v>029908326391</v>
      </c>
      <c r="F117" s="3">
        <v>43822</v>
      </c>
      <c r="G117">
        <v>202006</v>
      </c>
      <c r="H117" t="s">
        <v>90</v>
      </c>
      <c r="I117" t="s">
        <v>91</v>
      </c>
      <c r="J117" t="s">
        <v>155</v>
      </c>
      <c r="K117" t="s">
        <v>78</v>
      </c>
      <c r="L117" t="s">
        <v>75</v>
      </c>
      <c r="M117" t="s">
        <v>76</v>
      </c>
      <c r="N117" t="s">
        <v>77</v>
      </c>
      <c r="O117" t="s">
        <v>108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8.58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 s="4">
        <v>50.45</v>
      </c>
      <c r="BM117" s="4">
        <v>7.57</v>
      </c>
      <c r="BN117" s="4">
        <v>58.02</v>
      </c>
      <c r="BO117" s="4">
        <v>58.02</v>
      </c>
      <c r="BR117" t="s">
        <v>398</v>
      </c>
      <c r="BS117" s="3">
        <v>43823</v>
      </c>
      <c r="BT117" s="5">
        <v>0.34097222222222223</v>
      </c>
      <c r="BU117" t="s">
        <v>160</v>
      </c>
      <c r="BV117" t="s">
        <v>85</v>
      </c>
      <c r="BY117">
        <v>1200</v>
      </c>
      <c r="CC117" t="s">
        <v>76</v>
      </c>
      <c r="CD117">
        <v>2016</v>
      </c>
      <c r="CE117" t="s">
        <v>87</v>
      </c>
      <c r="CF117" s="3">
        <v>43826</v>
      </c>
      <c r="CI117">
        <v>1</v>
      </c>
      <c r="CJ117">
        <v>1</v>
      </c>
      <c r="CK117">
        <v>21</v>
      </c>
      <c r="CL117" t="s">
        <v>89</v>
      </c>
    </row>
    <row r="118" spans="1:90">
      <c r="A118" t="s">
        <v>72</v>
      </c>
      <c r="B118" t="s">
        <v>73</v>
      </c>
      <c r="C118" t="s">
        <v>74</v>
      </c>
      <c r="E118" t="str">
        <f>"009939098869"</f>
        <v>009939098869</v>
      </c>
      <c r="F118" s="3">
        <v>43822</v>
      </c>
      <c r="G118">
        <v>202006</v>
      </c>
      <c r="H118" t="s">
        <v>211</v>
      </c>
      <c r="I118" t="s">
        <v>212</v>
      </c>
      <c r="J118" t="s">
        <v>158</v>
      </c>
      <c r="K118" t="s">
        <v>78</v>
      </c>
      <c r="L118" t="s">
        <v>75</v>
      </c>
      <c r="M118" t="s">
        <v>76</v>
      </c>
      <c r="N118" t="s">
        <v>399</v>
      </c>
      <c r="O118" t="s">
        <v>108</v>
      </c>
      <c r="P118" t="str">
        <f>"NOREF                         "</f>
        <v xml:space="preserve">NOREF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8.58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0.5</v>
      </c>
      <c r="BJ118">
        <v>1.2</v>
      </c>
      <c r="BK118">
        <v>1.5</v>
      </c>
      <c r="BL118" s="4">
        <v>50.45</v>
      </c>
      <c r="BM118" s="4">
        <v>7.57</v>
      </c>
      <c r="BN118" s="4">
        <v>58.02</v>
      </c>
      <c r="BO118" s="4">
        <v>58.02</v>
      </c>
      <c r="BQ118" t="s">
        <v>176</v>
      </c>
      <c r="BR118" t="s">
        <v>400</v>
      </c>
      <c r="BS118" s="3">
        <v>43823</v>
      </c>
      <c r="BT118" s="5">
        <v>0.34236111111111112</v>
      </c>
      <c r="BU118" t="s">
        <v>160</v>
      </c>
      <c r="BV118" t="s">
        <v>85</v>
      </c>
      <c r="BY118">
        <v>6212.02</v>
      </c>
      <c r="CC118" t="s">
        <v>76</v>
      </c>
      <c r="CD118">
        <v>2013</v>
      </c>
      <c r="CE118" t="s">
        <v>176</v>
      </c>
      <c r="CF118" s="3">
        <v>43826</v>
      </c>
      <c r="CI118">
        <v>1</v>
      </c>
      <c r="CJ118">
        <v>1</v>
      </c>
      <c r="CK118">
        <v>21</v>
      </c>
      <c r="CL118" t="s">
        <v>89</v>
      </c>
    </row>
    <row r="119" spans="1:90">
      <c r="A119" t="s">
        <v>72</v>
      </c>
      <c r="B119" t="s">
        <v>73</v>
      </c>
      <c r="C119" t="s">
        <v>74</v>
      </c>
      <c r="E119" t="str">
        <f>"080002504325"</f>
        <v>080002504325</v>
      </c>
      <c r="F119" s="3">
        <v>43808</v>
      </c>
      <c r="G119">
        <v>202006</v>
      </c>
      <c r="H119" t="s">
        <v>118</v>
      </c>
      <c r="I119" t="s">
        <v>119</v>
      </c>
      <c r="J119" t="s">
        <v>120</v>
      </c>
      <c r="K119" t="s">
        <v>78</v>
      </c>
      <c r="L119" t="s">
        <v>92</v>
      </c>
      <c r="M119" t="s">
        <v>93</v>
      </c>
      <c r="N119" t="s">
        <v>294</v>
      </c>
      <c r="O119" t="s">
        <v>108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49.33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4.9000000000000004</v>
      </c>
      <c r="BJ119">
        <v>11.3</v>
      </c>
      <c r="BK119">
        <v>11.5</v>
      </c>
      <c r="BL119" s="4">
        <v>289.94</v>
      </c>
      <c r="BM119" s="4">
        <v>43.49</v>
      </c>
      <c r="BN119" s="4">
        <v>333.43</v>
      </c>
      <c r="BO119" s="4">
        <v>333.43</v>
      </c>
      <c r="BQ119" t="s">
        <v>172</v>
      </c>
      <c r="BR119" t="s">
        <v>123</v>
      </c>
      <c r="BS119" s="3">
        <v>43811</v>
      </c>
      <c r="BT119" s="5">
        <v>0.43402777777777773</v>
      </c>
      <c r="BU119" t="s">
        <v>401</v>
      </c>
      <c r="BV119" t="s">
        <v>85</v>
      </c>
      <c r="BY119">
        <v>56529</v>
      </c>
      <c r="CA119" t="s">
        <v>295</v>
      </c>
      <c r="CC119" t="s">
        <v>93</v>
      </c>
      <c r="CD119">
        <v>157</v>
      </c>
      <c r="CE119" t="s">
        <v>132</v>
      </c>
      <c r="CF119" s="3">
        <v>43812</v>
      </c>
      <c r="CI119">
        <v>1</v>
      </c>
      <c r="CJ119">
        <v>1</v>
      </c>
      <c r="CK119">
        <v>21</v>
      </c>
      <c r="CL119" t="s">
        <v>89</v>
      </c>
    </row>
    <row r="120" spans="1:90">
      <c r="A120" t="s">
        <v>72</v>
      </c>
      <c r="B120" t="s">
        <v>73</v>
      </c>
      <c r="C120" t="s">
        <v>74</v>
      </c>
      <c r="E120" t="str">
        <f>"080002504327"</f>
        <v>080002504327</v>
      </c>
      <c r="F120" s="3">
        <v>43808</v>
      </c>
      <c r="G120">
        <v>202006</v>
      </c>
      <c r="H120" t="s">
        <v>118</v>
      </c>
      <c r="I120" t="s">
        <v>119</v>
      </c>
      <c r="J120" t="s">
        <v>120</v>
      </c>
      <c r="K120" t="s">
        <v>78</v>
      </c>
      <c r="L120" t="s">
        <v>173</v>
      </c>
      <c r="M120" t="s">
        <v>146</v>
      </c>
      <c r="N120" t="s">
        <v>291</v>
      </c>
      <c r="O120" t="s">
        <v>108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94.36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2</v>
      </c>
      <c r="BJ120">
        <v>21.6</v>
      </c>
      <c r="BK120">
        <v>22</v>
      </c>
      <c r="BL120" s="4">
        <v>554.63</v>
      </c>
      <c r="BM120" s="4">
        <v>83.19</v>
      </c>
      <c r="BN120" s="4">
        <v>637.82000000000005</v>
      </c>
      <c r="BO120" s="4">
        <v>637.82000000000005</v>
      </c>
      <c r="BQ120" t="s">
        <v>122</v>
      </c>
      <c r="BR120" t="s">
        <v>123</v>
      </c>
      <c r="BS120" s="3">
        <v>43811</v>
      </c>
      <c r="BT120" s="5">
        <v>0.46875</v>
      </c>
      <c r="BU120" t="s">
        <v>402</v>
      </c>
      <c r="BV120" t="s">
        <v>89</v>
      </c>
      <c r="BW120" t="s">
        <v>183</v>
      </c>
      <c r="BX120" t="s">
        <v>238</v>
      </c>
      <c r="BY120">
        <v>54096</v>
      </c>
      <c r="CA120" t="s">
        <v>293</v>
      </c>
      <c r="CC120" t="s">
        <v>146</v>
      </c>
      <c r="CD120">
        <v>7530</v>
      </c>
      <c r="CE120" t="s">
        <v>132</v>
      </c>
      <c r="CF120" s="3">
        <v>43812</v>
      </c>
      <c r="CI120">
        <v>1</v>
      </c>
      <c r="CJ120">
        <v>1</v>
      </c>
      <c r="CK120">
        <v>21</v>
      </c>
      <c r="CL120" t="s">
        <v>89</v>
      </c>
    </row>
    <row r="121" spans="1:90">
      <c r="A121" t="s">
        <v>72</v>
      </c>
      <c r="B121" t="s">
        <v>73</v>
      </c>
      <c r="C121" t="s">
        <v>74</v>
      </c>
      <c r="E121" t="str">
        <f>"080002504328"</f>
        <v>080002504328</v>
      </c>
      <c r="F121" s="3">
        <v>43808</v>
      </c>
      <c r="G121">
        <v>202006</v>
      </c>
      <c r="H121" t="s">
        <v>118</v>
      </c>
      <c r="I121" t="s">
        <v>119</v>
      </c>
      <c r="J121" t="s">
        <v>120</v>
      </c>
      <c r="K121" t="s">
        <v>78</v>
      </c>
      <c r="L121" t="s">
        <v>286</v>
      </c>
      <c r="M121" t="s">
        <v>287</v>
      </c>
      <c r="N121" t="s">
        <v>288</v>
      </c>
      <c r="O121" t="s">
        <v>108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80.47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5.5</v>
      </c>
      <c r="BJ121">
        <v>10.4</v>
      </c>
      <c r="BK121">
        <v>10.5</v>
      </c>
      <c r="BL121" s="4">
        <v>473.03</v>
      </c>
      <c r="BM121" s="4">
        <v>70.95</v>
      </c>
      <c r="BN121" s="4">
        <v>543.98</v>
      </c>
      <c r="BO121" s="4">
        <v>543.98</v>
      </c>
      <c r="BQ121" t="s">
        <v>122</v>
      </c>
      <c r="BR121" t="s">
        <v>123</v>
      </c>
      <c r="BS121" s="3">
        <v>43811</v>
      </c>
      <c r="BT121" s="5">
        <v>0.34583333333333338</v>
      </c>
      <c r="BU121" t="s">
        <v>403</v>
      </c>
      <c r="BV121" t="s">
        <v>85</v>
      </c>
      <c r="BY121">
        <v>51839.94</v>
      </c>
      <c r="CA121" t="s">
        <v>290</v>
      </c>
      <c r="CC121" t="s">
        <v>287</v>
      </c>
      <c r="CD121">
        <v>1900</v>
      </c>
      <c r="CE121" t="s">
        <v>132</v>
      </c>
      <c r="CF121" s="3">
        <v>43812</v>
      </c>
      <c r="CI121">
        <v>1</v>
      </c>
      <c r="CJ121">
        <v>1</v>
      </c>
      <c r="CK121">
        <v>23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"009937273235"</f>
        <v>009937273235</v>
      </c>
      <c r="F122" s="3">
        <v>43808</v>
      </c>
      <c r="G122">
        <v>202006</v>
      </c>
      <c r="H122" t="s">
        <v>75</v>
      </c>
      <c r="I122" t="s">
        <v>76</v>
      </c>
      <c r="J122" t="s">
        <v>77</v>
      </c>
      <c r="K122" t="s">
        <v>78</v>
      </c>
      <c r="L122" t="s">
        <v>118</v>
      </c>
      <c r="M122" t="s">
        <v>119</v>
      </c>
      <c r="N122" t="s">
        <v>404</v>
      </c>
      <c r="O122" t="s">
        <v>180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80.48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9.8000000000000007</v>
      </c>
      <c r="BJ122">
        <v>19.8</v>
      </c>
      <c r="BK122">
        <v>20</v>
      </c>
      <c r="BL122" s="4">
        <v>473.06</v>
      </c>
      <c r="BM122" s="4">
        <v>70.959999999999994</v>
      </c>
      <c r="BN122" s="4">
        <v>544.02</v>
      </c>
      <c r="BO122" s="4">
        <v>544.02</v>
      </c>
      <c r="BR122" t="s">
        <v>83</v>
      </c>
      <c r="BS122" s="3">
        <v>43809</v>
      </c>
      <c r="BT122" s="5">
        <v>0.37361111111111112</v>
      </c>
      <c r="BU122" t="s">
        <v>405</v>
      </c>
      <c r="BV122" t="s">
        <v>85</v>
      </c>
      <c r="BY122">
        <v>99083.25</v>
      </c>
      <c r="CA122" t="s">
        <v>131</v>
      </c>
      <c r="CC122" t="s">
        <v>119</v>
      </c>
      <c r="CD122">
        <v>3624</v>
      </c>
      <c r="CE122" t="s">
        <v>87</v>
      </c>
      <c r="CF122" s="3">
        <v>43809</v>
      </c>
      <c r="CI122">
        <v>1</v>
      </c>
      <c r="CJ122">
        <v>1</v>
      </c>
      <c r="CK122">
        <v>31</v>
      </c>
      <c r="CL122" t="s">
        <v>89</v>
      </c>
    </row>
    <row r="123" spans="1:90">
      <c r="A123" t="s">
        <v>72</v>
      </c>
      <c r="B123" t="s">
        <v>73</v>
      </c>
      <c r="C123" t="s">
        <v>74</v>
      </c>
      <c r="E123" t="str">
        <f>"009938991987"</f>
        <v>009938991987</v>
      </c>
      <c r="F123" s="3">
        <v>43808</v>
      </c>
      <c r="G123">
        <v>202006</v>
      </c>
      <c r="H123" t="s">
        <v>75</v>
      </c>
      <c r="I123" t="s">
        <v>76</v>
      </c>
      <c r="J123" t="s">
        <v>77</v>
      </c>
      <c r="K123" t="s">
        <v>78</v>
      </c>
      <c r="L123" t="s">
        <v>90</v>
      </c>
      <c r="M123" t="s">
        <v>91</v>
      </c>
      <c r="N123" t="s">
        <v>77</v>
      </c>
      <c r="O123" t="s">
        <v>108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66.48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6.5</v>
      </c>
      <c r="BJ123">
        <v>15.5</v>
      </c>
      <c r="BK123">
        <v>15.5</v>
      </c>
      <c r="BL123" s="4">
        <v>390.77</v>
      </c>
      <c r="BM123" s="4">
        <v>58.62</v>
      </c>
      <c r="BN123" s="4">
        <v>449.39</v>
      </c>
      <c r="BO123" s="4">
        <v>449.39</v>
      </c>
      <c r="BQ123" t="s">
        <v>95</v>
      </c>
      <c r="BR123" t="s">
        <v>83</v>
      </c>
      <c r="BS123" s="3">
        <v>43809</v>
      </c>
      <c r="BT123" s="5">
        <v>0.3888888888888889</v>
      </c>
      <c r="BU123" t="s">
        <v>280</v>
      </c>
      <c r="BV123" t="s">
        <v>85</v>
      </c>
      <c r="BY123">
        <v>77643.88</v>
      </c>
      <c r="CA123" t="s">
        <v>281</v>
      </c>
      <c r="CC123" t="s">
        <v>91</v>
      </c>
      <c r="CD123">
        <v>3630</v>
      </c>
      <c r="CE123" t="s">
        <v>87</v>
      </c>
      <c r="CF123" s="3">
        <v>43809</v>
      </c>
      <c r="CI123">
        <v>1</v>
      </c>
      <c r="CJ123">
        <v>1</v>
      </c>
      <c r="CK123">
        <v>21</v>
      </c>
      <c r="CL123" t="s">
        <v>89</v>
      </c>
    </row>
    <row r="124" spans="1:90">
      <c r="A124" t="s">
        <v>72</v>
      </c>
      <c r="B124" t="s">
        <v>73</v>
      </c>
      <c r="C124" t="s">
        <v>74</v>
      </c>
      <c r="E124" t="str">
        <f>"009936727282"</f>
        <v>009936727282</v>
      </c>
      <c r="F124" s="3">
        <v>43808</v>
      </c>
      <c r="G124">
        <v>202006</v>
      </c>
      <c r="H124" t="s">
        <v>75</v>
      </c>
      <c r="I124" t="s">
        <v>76</v>
      </c>
      <c r="J124" t="s">
        <v>77</v>
      </c>
      <c r="K124" t="s">
        <v>78</v>
      </c>
      <c r="L124" t="s">
        <v>173</v>
      </c>
      <c r="M124" t="s">
        <v>146</v>
      </c>
      <c r="N124" t="s">
        <v>77</v>
      </c>
      <c r="O124" t="s">
        <v>108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12.87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2.2000000000000002</v>
      </c>
      <c r="BJ124">
        <v>2.9</v>
      </c>
      <c r="BK124">
        <v>3</v>
      </c>
      <c r="BL124" s="4">
        <v>75.66</v>
      </c>
      <c r="BM124" s="4">
        <v>11.35</v>
      </c>
      <c r="BN124" s="4">
        <v>87.01</v>
      </c>
      <c r="BO124" s="4">
        <v>87.01</v>
      </c>
      <c r="BQ124" t="s">
        <v>282</v>
      </c>
      <c r="BR124" t="s">
        <v>83</v>
      </c>
      <c r="BS124" s="3">
        <v>43809</v>
      </c>
      <c r="BT124" s="5">
        <v>0.36319444444444443</v>
      </c>
      <c r="BU124" t="s">
        <v>406</v>
      </c>
      <c r="BV124" t="s">
        <v>85</v>
      </c>
      <c r="BY124">
        <v>14346.35</v>
      </c>
      <c r="CA124" t="s">
        <v>256</v>
      </c>
      <c r="CC124" t="s">
        <v>146</v>
      </c>
      <c r="CD124">
        <v>7441</v>
      </c>
      <c r="CE124" t="s">
        <v>87</v>
      </c>
      <c r="CF124" s="3">
        <v>43810</v>
      </c>
      <c r="CI124">
        <v>1</v>
      </c>
      <c r="CJ124">
        <v>1</v>
      </c>
      <c r="CK124">
        <v>21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"080002512407"</f>
        <v>080002512407</v>
      </c>
      <c r="F125" s="3">
        <v>43819</v>
      </c>
      <c r="G125">
        <v>202006</v>
      </c>
      <c r="H125" t="s">
        <v>118</v>
      </c>
      <c r="I125" t="s">
        <v>119</v>
      </c>
      <c r="J125" t="s">
        <v>120</v>
      </c>
      <c r="K125" t="s">
        <v>78</v>
      </c>
      <c r="L125" t="s">
        <v>296</v>
      </c>
      <c r="M125" t="s">
        <v>297</v>
      </c>
      <c r="N125" t="s">
        <v>298</v>
      </c>
      <c r="O125" t="s">
        <v>108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41.47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</v>
      </c>
      <c r="BJ125">
        <v>6.7</v>
      </c>
      <c r="BK125">
        <v>7</v>
      </c>
      <c r="BL125" s="4">
        <v>243.75</v>
      </c>
      <c r="BM125" s="4">
        <v>36.56</v>
      </c>
      <c r="BN125" s="4">
        <v>280.31</v>
      </c>
      <c r="BO125" s="4">
        <v>280.31</v>
      </c>
      <c r="BP125" t="s">
        <v>376</v>
      </c>
      <c r="BQ125" t="s">
        <v>172</v>
      </c>
      <c r="BR125" t="s">
        <v>123</v>
      </c>
      <c r="BS125" s="3">
        <v>43822</v>
      </c>
      <c r="BT125" s="5">
        <v>0.69097222222222221</v>
      </c>
      <c r="BU125" t="s">
        <v>407</v>
      </c>
      <c r="BV125" t="s">
        <v>85</v>
      </c>
      <c r="BY125">
        <v>33600</v>
      </c>
      <c r="CA125" t="s">
        <v>408</v>
      </c>
      <c r="CC125" t="s">
        <v>297</v>
      </c>
      <c r="CD125">
        <v>4265</v>
      </c>
      <c r="CE125" t="s">
        <v>351</v>
      </c>
      <c r="CF125" s="3">
        <v>43826</v>
      </c>
      <c r="CI125">
        <v>1</v>
      </c>
      <c r="CJ125">
        <v>1</v>
      </c>
      <c r="CK125">
        <v>24</v>
      </c>
      <c r="CL125" t="s">
        <v>89</v>
      </c>
    </row>
    <row r="126" spans="1:90">
      <c r="A126" t="s">
        <v>72</v>
      </c>
      <c r="B126" t="s">
        <v>73</v>
      </c>
      <c r="C126" t="s">
        <v>74</v>
      </c>
      <c r="E126" t="str">
        <f>"009939098865"</f>
        <v>009939098865</v>
      </c>
      <c r="F126" s="3">
        <v>43808</v>
      </c>
      <c r="G126">
        <v>202006</v>
      </c>
      <c r="H126" t="s">
        <v>211</v>
      </c>
      <c r="I126" t="s">
        <v>212</v>
      </c>
      <c r="J126" t="s">
        <v>409</v>
      </c>
      <c r="K126" t="s">
        <v>78</v>
      </c>
      <c r="L126" t="s">
        <v>75</v>
      </c>
      <c r="M126" t="s">
        <v>76</v>
      </c>
      <c r="N126" t="s">
        <v>410</v>
      </c>
      <c r="O126" t="s">
        <v>108</v>
      </c>
      <c r="P126" t="str">
        <f>"NOREF                         "</f>
        <v xml:space="preserve">NOREF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8.58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0.5</v>
      </c>
      <c r="BK126">
        <v>1</v>
      </c>
      <c r="BL126" s="4">
        <v>50.45</v>
      </c>
      <c r="BM126" s="4">
        <v>7.57</v>
      </c>
      <c r="BN126" s="4">
        <v>58.02</v>
      </c>
      <c r="BO126" s="4">
        <v>58.02</v>
      </c>
      <c r="BQ126" t="s">
        <v>176</v>
      </c>
      <c r="BR126" t="s">
        <v>251</v>
      </c>
      <c r="BS126" s="3">
        <v>43809</v>
      </c>
      <c r="BT126" s="5">
        <v>0.41666666666666669</v>
      </c>
      <c r="BU126" t="s">
        <v>411</v>
      </c>
      <c r="BV126" t="s">
        <v>85</v>
      </c>
      <c r="BY126">
        <v>2400</v>
      </c>
      <c r="CC126" t="s">
        <v>76</v>
      </c>
      <c r="CD126">
        <v>2128</v>
      </c>
      <c r="CE126" t="s">
        <v>87</v>
      </c>
      <c r="CF126" s="3">
        <v>43810</v>
      </c>
      <c r="CI126">
        <v>1</v>
      </c>
      <c r="CJ126">
        <v>1</v>
      </c>
      <c r="CK126">
        <v>21</v>
      </c>
      <c r="CL126" t="s">
        <v>89</v>
      </c>
    </row>
    <row r="127" spans="1:90">
      <c r="A127" t="s">
        <v>104</v>
      </c>
      <c r="B127" t="s">
        <v>73</v>
      </c>
      <c r="C127" t="s">
        <v>74</v>
      </c>
      <c r="E127" t="str">
        <f>"029908368620"</f>
        <v>029908368620</v>
      </c>
      <c r="F127" s="3">
        <v>43808</v>
      </c>
      <c r="G127">
        <v>202006</v>
      </c>
      <c r="H127" t="s">
        <v>90</v>
      </c>
      <c r="I127" t="s">
        <v>91</v>
      </c>
      <c r="J127" t="s">
        <v>155</v>
      </c>
      <c r="K127" t="s">
        <v>78</v>
      </c>
      <c r="L127" t="s">
        <v>90</v>
      </c>
      <c r="M127" t="s">
        <v>91</v>
      </c>
      <c r="N127" t="s">
        <v>94</v>
      </c>
      <c r="O127" t="s">
        <v>180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6.71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0.5</v>
      </c>
      <c r="BK127">
        <v>2</v>
      </c>
      <c r="BL127" s="4">
        <v>39.42</v>
      </c>
      <c r="BM127" s="4">
        <v>5.91</v>
      </c>
      <c r="BN127" s="4">
        <v>45.33</v>
      </c>
      <c r="BO127" s="4">
        <v>45.33</v>
      </c>
      <c r="BQ127" t="s">
        <v>412</v>
      </c>
      <c r="BR127" t="s">
        <v>413</v>
      </c>
      <c r="BS127" s="3">
        <v>43809</v>
      </c>
      <c r="BT127" s="5">
        <v>0.4201388888888889</v>
      </c>
      <c r="BU127" t="s">
        <v>414</v>
      </c>
      <c r="BV127" t="s">
        <v>85</v>
      </c>
      <c r="BY127">
        <v>2400</v>
      </c>
      <c r="CA127" t="s">
        <v>415</v>
      </c>
      <c r="CC127" t="s">
        <v>91</v>
      </c>
      <c r="CD127">
        <v>4068</v>
      </c>
      <c r="CE127" t="s">
        <v>87</v>
      </c>
      <c r="CF127" s="3">
        <v>43809</v>
      </c>
      <c r="CI127">
        <v>1</v>
      </c>
      <c r="CJ127">
        <v>1</v>
      </c>
      <c r="CK127">
        <v>32</v>
      </c>
      <c r="CL127" t="s">
        <v>89</v>
      </c>
    </row>
    <row r="128" spans="1:90">
      <c r="A128" t="s">
        <v>104</v>
      </c>
      <c r="B128" t="s">
        <v>73</v>
      </c>
      <c r="C128" t="s">
        <v>74</v>
      </c>
      <c r="E128" t="str">
        <f>"029908368618"</f>
        <v>029908368618</v>
      </c>
      <c r="F128" s="3">
        <v>43808</v>
      </c>
      <c r="G128">
        <v>202006</v>
      </c>
      <c r="H128" t="s">
        <v>118</v>
      </c>
      <c r="I128" t="s">
        <v>119</v>
      </c>
      <c r="J128" t="s">
        <v>264</v>
      </c>
      <c r="K128" t="s">
        <v>78</v>
      </c>
      <c r="L128" t="s">
        <v>173</v>
      </c>
      <c r="M128" t="s">
        <v>146</v>
      </c>
      <c r="N128" t="s">
        <v>416</v>
      </c>
      <c r="O128" t="s">
        <v>180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16.09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 s="4">
        <v>94.59</v>
      </c>
      <c r="BM128" s="4">
        <v>14.19</v>
      </c>
      <c r="BN128" s="4">
        <v>108.78</v>
      </c>
      <c r="BO128" s="4">
        <v>108.78</v>
      </c>
      <c r="BQ128" t="s">
        <v>417</v>
      </c>
      <c r="BR128" t="s">
        <v>127</v>
      </c>
      <c r="BS128" s="3">
        <v>43809</v>
      </c>
      <c r="BT128" s="5">
        <v>0.3923611111111111</v>
      </c>
      <c r="BU128" t="s">
        <v>418</v>
      </c>
      <c r="BV128" t="s">
        <v>85</v>
      </c>
      <c r="BY128">
        <v>1200</v>
      </c>
      <c r="CA128" t="s">
        <v>256</v>
      </c>
      <c r="CC128" t="s">
        <v>146</v>
      </c>
      <c r="CD128">
        <v>8000</v>
      </c>
      <c r="CE128" t="s">
        <v>87</v>
      </c>
      <c r="CF128" s="3">
        <v>43810</v>
      </c>
      <c r="CI128">
        <v>1</v>
      </c>
      <c r="CJ128">
        <v>1</v>
      </c>
      <c r="CK128">
        <v>31</v>
      </c>
      <c r="CL128" t="s">
        <v>89</v>
      </c>
    </row>
    <row r="129" spans="1:90">
      <c r="A129" t="s">
        <v>104</v>
      </c>
      <c r="B129" t="s">
        <v>73</v>
      </c>
      <c r="C129" t="s">
        <v>74</v>
      </c>
      <c r="E129" t="str">
        <f>"029908368619"</f>
        <v>029908368619</v>
      </c>
      <c r="F129" s="3">
        <v>43808</v>
      </c>
      <c r="G129">
        <v>202006</v>
      </c>
      <c r="H129" t="s">
        <v>118</v>
      </c>
      <c r="I129" t="s">
        <v>119</v>
      </c>
      <c r="J129" t="s">
        <v>155</v>
      </c>
      <c r="K129" t="s">
        <v>78</v>
      </c>
      <c r="L129" t="s">
        <v>419</v>
      </c>
      <c r="M129" t="s">
        <v>420</v>
      </c>
      <c r="N129" t="s">
        <v>94</v>
      </c>
      <c r="O129" t="s">
        <v>180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16.63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 s="4">
        <v>97.75</v>
      </c>
      <c r="BM129" s="4">
        <v>14.66</v>
      </c>
      <c r="BN129" s="4">
        <v>112.41</v>
      </c>
      <c r="BO129" s="4">
        <v>112.41</v>
      </c>
      <c r="BQ129" t="s">
        <v>421</v>
      </c>
      <c r="BR129" t="s">
        <v>127</v>
      </c>
      <c r="BS129" s="3">
        <v>43810</v>
      </c>
      <c r="BT129" s="5">
        <v>0.66805555555555562</v>
      </c>
      <c r="BU129" t="s">
        <v>422</v>
      </c>
      <c r="BV129" t="s">
        <v>85</v>
      </c>
      <c r="BY129">
        <v>1200</v>
      </c>
      <c r="CA129" t="s">
        <v>423</v>
      </c>
      <c r="CC129" t="s">
        <v>420</v>
      </c>
      <c r="CD129">
        <v>7280</v>
      </c>
      <c r="CE129" t="s">
        <v>87</v>
      </c>
      <c r="CF129" s="3">
        <v>43811</v>
      </c>
      <c r="CI129">
        <v>2</v>
      </c>
      <c r="CJ129">
        <v>2</v>
      </c>
      <c r="CK129">
        <v>33</v>
      </c>
      <c r="CL129" t="s">
        <v>89</v>
      </c>
    </row>
    <row r="130" spans="1:90">
      <c r="A130" t="s">
        <v>104</v>
      </c>
      <c r="B130" t="s">
        <v>73</v>
      </c>
      <c r="C130" t="s">
        <v>74</v>
      </c>
      <c r="E130" t="str">
        <f>"029908368622"</f>
        <v>029908368622</v>
      </c>
      <c r="F130" s="3">
        <v>43808</v>
      </c>
      <c r="G130">
        <v>202006</v>
      </c>
      <c r="H130" t="s">
        <v>118</v>
      </c>
      <c r="I130" t="s">
        <v>119</v>
      </c>
      <c r="J130" t="s">
        <v>155</v>
      </c>
      <c r="K130" t="s">
        <v>78</v>
      </c>
      <c r="L130" t="s">
        <v>75</v>
      </c>
      <c r="M130" t="s">
        <v>76</v>
      </c>
      <c r="N130" t="s">
        <v>424</v>
      </c>
      <c r="O130" t="s">
        <v>180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16.09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 s="4">
        <v>94.59</v>
      </c>
      <c r="BM130" s="4">
        <v>14.19</v>
      </c>
      <c r="BN130" s="4">
        <v>108.78</v>
      </c>
      <c r="BO130" s="4">
        <v>108.78</v>
      </c>
      <c r="BQ130" t="s">
        <v>425</v>
      </c>
      <c r="BR130" t="s">
        <v>127</v>
      </c>
      <c r="BS130" s="3">
        <v>43809</v>
      </c>
      <c r="BT130" s="5">
        <v>0.51041666666666663</v>
      </c>
      <c r="BU130" t="s">
        <v>426</v>
      </c>
      <c r="BV130" t="s">
        <v>85</v>
      </c>
      <c r="BY130">
        <v>1200</v>
      </c>
      <c r="CC130" t="s">
        <v>76</v>
      </c>
      <c r="CD130">
        <v>2192</v>
      </c>
      <c r="CE130" t="s">
        <v>87</v>
      </c>
      <c r="CF130" s="3">
        <v>43810</v>
      </c>
      <c r="CI130">
        <v>1</v>
      </c>
      <c r="CJ130">
        <v>1</v>
      </c>
      <c r="CK130">
        <v>31</v>
      </c>
      <c r="CL130" t="s">
        <v>89</v>
      </c>
    </row>
    <row r="131" spans="1:90">
      <c r="A131" t="s">
        <v>104</v>
      </c>
      <c r="B131" t="s">
        <v>73</v>
      </c>
      <c r="C131" t="s">
        <v>74</v>
      </c>
      <c r="E131" t="str">
        <f>"029908368626"</f>
        <v>029908368626</v>
      </c>
      <c r="F131" s="3">
        <v>43808</v>
      </c>
      <c r="G131">
        <v>202006</v>
      </c>
      <c r="H131" t="s">
        <v>118</v>
      </c>
      <c r="I131" t="s">
        <v>119</v>
      </c>
      <c r="J131" t="s">
        <v>155</v>
      </c>
      <c r="K131" t="s">
        <v>78</v>
      </c>
      <c r="L131" t="s">
        <v>427</v>
      </c>
      <c r="M131" t="s">
        <v>428</v>
      </c>
      <c r="N131" t="s">
        <v>94</v>
      </c>
      <c r="O131" t="s">
        <v>180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16.09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 s="4">
        <v>94.59</v>
      </c>
      <c r="BM131" s="4">
        <v>14.19</v>
      </c>
      <c r="BN131" s="4">
        <v>108.78</v>
      </c>
      <c r="BO131" s="4">
        <v>108.78</v>
      </c>
      <c r="BQ131" t="s">
        <v>429</v>
      </c>
      <c r="BR131" t="s">
        <v>127</v>
      </c>
      <c r="BS131" s="3">
        <v>43811</v>
      </c>
      <c r="BT131" s="5">
        <v>0.71875</v>
      </c>
      <c r="BU131" t="s">
        <v>430</v>
      </c>
      <c r="BV131" t="s">
        <v>89</v>
      </c>
      <c r="BY131">
        <v>1200</v>
      </c>
      <c r="CA131" t="s">
        <v>431</v>
      </c>
      <c r="CC131" t="s">
        <v>428</v>
      </c>
      <c r="CD131">
        <v>1360</v>
      </c>
      <c r="CE131" t="s">
        <v>87</v>
      </c>
      <c r="CF131" s="3">
        <v>43816</v>
      </c>
      <c r="CI131">
        <v>1</v>
      </c>
      <c r="CJ131">
        <v>3</v>
      </c>
      <c r="CK131">
        <v>31</v>
      </c>
      <c r="CL131" t="s">
        <v>89</v>
      </c>
    </row>
    <row r="132" spans="1:90">
      <c r="A132" t="s">
        <v>104</v>
      </c>
      <c r="B132" t="s">
        <v>73</v>
      </c>
      <c r="C132" t="s">
        <v>74</v>
      </c>
      <c r="E132" t="str">
        <f>"029908368625"</f>
        <v>029908368625</v>
      </c>
      <c r="F132" s="3">
        <v>43808</v>
      </c>
      <c r="G132">
        <v>202006</v>
      </c>
      <c r="H132" t="s">
        <v>118</v>
      </c>
      <c r="I132" t="s">
        <v>119</v>
      </c>
      <c r="J132" t="s">
        <v>155</v>
      </c>
      <c r="K132" t="s">
        <v>78</v>
      </c>
      <c r="L132" t="s">
        <v>432</v>
      </c>
      <c r="M132" t="s">
        <v>433</v>
      </c>
      <c r="N132" t="s">
        <v>94</v>
      </c>
      <c r="O132" t="s">
        <v>180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16.09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 s="4">
        <v>94.59</v>
      </c>
      <c r="BM132" s="4">
        <v>14.19</v>
      </c>
      <c r="BN132" s="4">
        <v>108.78</v>
      </c>
      <c r="BO132" s="4">
        <v>108.78</v>
      </c>
      <c r="BQ132" t="s">
        <v>434</v>
      </c>
      <c r="BR132" t="s">
        <v>127</v>
      </c>
      <c r="BS132" s="3">
        <v>43809</v>
      </c>
      <c r="BT132" s="5">
        <v>0.59722222222222221</v>
      </c>
      <c r="BU132" t="s">
        <v>435</v>
      </c>
      <c r="BV132" t="s">
        <v>89</v>
      </c>
      <c r="BW132" t="s">
        <v>436</v>
      </c>
      <c r="BX132" t="s">
        <v>437</v>
      </c>
      <c r="BY132">
        <v>1200</v>
      </c>
      <c r="CA132" t="s">
        <v>438</v>
      </c>
      <c r="CC132" t="s">
        <v>433</v>
      </c>
      <c r="CD132">
        <v>6229</v>
      </c>
      <c r="CE132" t="s">
        <v>87</v>
      </c>
      <c r="CF132" s="3">
        <v>43810</v>
      </c>
      <c r="CI132">
        <v>1</v>
      </c>
      <c r="CJ132">
        <v>1</v>
      </c>
      <c r="CK132">
        <v>31</v>
      </c>
      <c r="CL132" t="s">
        <v>89</v>
      </c>
    </row>
    <row r="133" spans="1:90">
      <c r="A133" t="s">
        <v>72</v>
      </c>
      <c r="B133" t="s">
        <v>73</v>
      </c>
      <c r="C133" t="s">
        <v>74</v>
      </c>
      <c r="E133" t="str">
        <f>"080002505991"</f>
        <v>080002505991</v>
      </c>
      <c r="F133" s="3">
        <v>43809</v>
      </c>
      <c r="G133">
        <v>202006</v>
      </c>
      <c r="H133" t="s">
        <v>173</v>
      </c>
      <c r="I133" t="s">
        <v>146</v>
      </c>
      <c r="J133" t="s">
        <v>439</v>
      </c>
      <c r="K133" t="s">
        <v>78</v>
      </c>
      <c r="L133" t="s">
        <v>75</v>
      </c>
      <c r="M133" t="s">
        <v>76</v>
      </c>
      <c r="N133" t="s">
        <v>77</v>
      </c>
      <c r="O133" t="s">
        <v>108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8.58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1.8</v>
      </c>
      <c r="BJ133">
        <v>1.9</v>
      </c>
      <c r="BK133">
        <v>2</v>
      </c>
      <c r="BL133" s="4">
        <v>50.45</v>
      </c>
      <c r="BM133" s="4">
        <v>7.57</v>
      </c>
      <c r="BN133" s="4">
        <v>58.02</v>
      </c>
      <c r="BO133" s="4">
        <v>58.02</v>
      </c>
      <c r="BQ133" t="s">
        <v>114</v>
      </c>
      <c r="BR133" t="s">
        <v>259</v>
      </c>
      <c r="BS133" s="3">
        <v>43810</v>
      </c>
      <c r="BT133" s="5">
        <v>0.3520833333333333</v>
      </c>
      <c r="BU133" t="s">
        <v>115</v>
      </c>
      <c r="BV133" t="s">
        <v>85</v>
      </c>
      <c r="BY133">
        <v>9746.1</v>
      </c>
      <c r="CC133" t="s">
        <v>76</v>
      </c>
      <c r="CD133">
        <v>2013</v>
      </c>
      <c r="CE133" t="s">
        <v>132</v>
      </c>
      <c r="CF133" s="3">
        <v>43811</v>
      </c>
      <c r="CI133">
        <v>1</v>
      </c>
      <c r="CJ133">
        <v>1</v>
      </c>
      <c r="CK133">
        <v>21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"009937273236"</f>
        <v>009937273236</v>
      </c>
      <c r="F134" s="3">
        <v>43809</v>
      </c>
      <c r="G134">
        <v>202006</v>
      </c>
      <c r="H134" t="s">
        <v>75</v>
      </c>
      <c r="I134" t="s">
        <v>76</v>
      </c>
      <c r="J134" t="s">
        <v>77</v>
      </c>
      <c r="K134" t="s">
        <v>78</v>
      </c>
      <c r="L134" t="s">
        <v>118</v>
      </c>
      <c r="M134" t="s">
        <v>119</v>
      </c>
      <c r="N134" t="s">
        <v>404</v>
      </c>
      <c r="O134" t="s">
        <v>108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8.58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 s="4">
        <v>50.45</v>
      </c>
      <c r="BM134" s="4">
        <v>7.57</v>
      </c>
      <c r="BN134" s="4">
        <v>58.02</v>
      </c>
      <c r="BO134" s="4">
        <v>58.02</v>
      </c>
      <c r="BR134" t="s">
        <v>83</v>
      </c>
      <c r="BS134" s="3">
        <v>43810</v>
      </c>
      <c r="BT134" s="5">
        <v>0.34583333333333338</v>
      </c>
      <c r="BU134" t="s">
        <v>127</v>
      </c>
      <c r="BV134" t="s">
        <v>85</v>
      </c>
      <c r="BY134">
        <v>1200</v>
      </c>
      <c r="CA134" t="s">
        <v>131</v>
      </c>
      <c r="CC134" t="s">
        <v>119</v>
      </c>
      <c r="CD134">
        <v>3610</v>
      </c>
      <c r="CE134" t="s">
        <v>87</v>
      </c>
      <c r="CF134" s="3">
        <v>43811</v>
      </c>
      <c r="CI134">
        <v>1</v>
      </c>
      <c r="CJ134">
        <v>1</v>
      </c>
      <c r="CK134">
        <v>21</v>
      </c>
      <c r="CL134" t="s">
        <v>89</v>
      </c>
    </row>
    <row r="135" spans="1:90">
      <c r="A135" t="s">
        <v>72</v>
      </c>
      <c r="B135" t="s">
        <v>73</v>
      </c>
      <c r="C135" t="s">
        <v>74</v>
      </c>
      <c r="E135" t="str">
        <f>"009938376765"</f>
        <v>009938376765</v>
      </c>
      <c r="F135" s="3">
        <v>43809</v>
      </c>
      <c r="G135">
        <v>202006</v>
      </c>
      <c r="H135" t="s">
        <v>75</v>
      </c>
      <c r="I135" t="s">
        <v>76</v>
      </c>
      <c r="J135" t="s">
        <v>77</v>
      </c>
      <c r="K135" t="s">
        <v>78</v>
      </c>
      <c r="L135" t="s">
        <v>173</v>
      </c>
      <c r="M135" t="s">
        <v>146</v>
      </c>
      <c r="N135" t="s">
        <v>440</v>
      </c>
      <c r="O135" t="s">
        <v>108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8.58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 s="4">
        <v>50.45</v>
      </c>
      <c r="BM135" s="4">
        <v>7.57</v>
      </c>
      <c r="BN135" s="4">
        <v>58.02</v>
      </c>
      <c r="BO135" s="4">
        <v>58.02</v>
      </c>
      <c r="BQ135" t="s">
        <v>441</v>
      </c>
      <c r="BR135" t="s">
        <v>83</v>
      </c>
      <c r="BS135" s="3">
        <v>43811</v>
      </c>
      <c r="BT135" s="5">
        <v>0.42708333333333331</v>
      </c>
      <c r="BU135" t="s">
        <v>442</v>
      </c>
      <c r="BV135" t="s">
        <v>89</v>
      </c>
      <c r="BW135" t="s">
        <v>443</v>
      </c>
      <c r="BX135" t="s">
        <v>238</v>
      </c>
      <c r="BY135">
        <v>1200</v>
      </c>
      <c r="CA135" t="s">
        <v>219</v>
      </c>
      <c r="CC135" t="s">
        <v>146</v>
      </c>
      <c r="CD135">
        <v>7700</v>
      </c>
      <c r="CE135" t="s">
        <v>87</v>
      </c>
      <c r="CF135" s="3">
        <v>43812</v>
      </c>
      <c r="CI135">
        <v>1</v>
      </c>
      <c r="CJ135">
        <v>2</v>
      </c>
      <c r="CK135">
        <v>21</v>
      </c>
      <c r="CL135" t="s">
        <v>89</v>
      </c>
    </row>
    <row r="136" spans="1:90">
      <c r="A136" t="s">
        <v>72</v>
      </c>
      <c r="B136" t="s">
        <v>73</v>
      </c>
      <c r="C136" t="s">
        <v>74</v>
      </c>
      <c r="E136" t="str">
        <f>"009935856152"</f>
        <v>009935856152</v>
      </c>
      <c r="F136" s="3">
        <v>43809</v>
      </c>
      <c r="G136">
        <v>202006</v>
      </c>
      <c r="H136" t="s">
        <v>75</v>
      </c>
      <c r="I136" t="s">
        <v>76</v>
      </c>
      <c r="J136" t="s">
        <v>77</v>
      </c>
      <c r="K136" t="s">
        <v>78</v>
      </c>
      <c r="L136" t="s">
        <v>173</v>
      </c>
      <c r="M136" t="s">
        <v>146</v>
      </c>
      <c r="N136" t="s">
        <v>77</v>
      </c>
      <c r="O136" t="s">
        <v>108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8.58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 s="4">
        <v>50.45</v>
      </c>
      <c r="BM136" s="4">
        <v>7.57</v>
      </c>
      <c r="BN136" s="4">
        <v>58.02</v>
      </c>
      <c r="BO136" s="4">
        <v>58.02</v>
      </c>
      <c r="BQ136" t="s">
        <v>254</v>
      </c>
      <c r="BR136" t="s">
        <v>83</v>
      </c>
      <c r="BS136" s="3">
        <v>43810</v>
      </c>
      <c r="BT136" s="5">
        <v>0.34236111111111112</v>
      </c>
      <c r="BU136" t="s">
        <v>406</v>
      </c>
      <c r="BV136" t="s">
        <v>85</v>
      </c>
      <c r="BY136">
        <v>1200</v>
      </c>
      <c r="CA136" t="s">
        <v>256</v>
      </c>
      <c r="CC136" t="s">
        <v>146</v>
      </c>
      <c r="CD136">
        <v>8000</v>
      </c>
      <c r="CE136" t="s">
        <v>87</v>
      </c>
      <c r="CF136" s="3">
        <v>43811</v>
      </c>
      <c r="CI136">
        <v>1</v>
      </c>
      <c r="CJ136">
        <v>1</v>
      </c>
      <c r="CK136">
        <v>21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"080002504330"</f>
        <v>080002504330</v>
      </c>
      <c r="F137" s="3">
        <v>43810</v>
      </c>
      <c r="G137">
        <v>202006</v>
      </c>
      <c r="H137" t="s">
        <v>90</v>
      </c>
      <c r="I137" t="s">
        <v>91</v>
      </c>
      <c r="J137" t="s">
        <v>77</v>
      </c>
      <c r="K137" t="s">
        <v>78</v>
      </c>
      <c r="L137" t="s">
        <v>118</v>
      </c>
      <c r="M137" t="s">
        <v>119</v>
      </c>
      <c r="N137" t="s">
        <v>185</v>
      </c>
      <c r="O137" t="s">
        <v>108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21.17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10.8</v>
      </c>
      <c r="BK137">
        <v>11</v>
      </c>
      <c r="BL137" s="4">
        <v>124.44</v>
      </c>
      <c r="BM137" s="4">
        <v>18.670000000000002</v>
      </c>
      <c r="BN137" s="4">
        <v>143.11000000000001</v>
      </c>
      <c r="BO137" s="4">
        <v>143.11000000000001</v>
      </c>
      <c r="BR137" t="s">
        <v>127</v>
      </c>
      <c r="BS137" s="3">
        <v>43811</v>
      </c>
      <c r="BT137" s="5">
        <v>0.35486111111111113</v>
      </c>
      <c r="BU137" t="s">
        <v>444</v>
      </c>
      <c r="BV137" t="s">
        <v>85</v>
      </c>
      <c r="BY137">
        <v>54096</v>
      </c>
      <c r="CA137" t="s">
        <v>131</v>
      </c>
      <c r="CC137" t="s">
        <v>119</v>
      </c>
      <c r="CD137">
        <v>3652</v>
      </c>
      <c r="CE137" t="s">
        <v>87</v>
      </c>
      <c r="CF137" s="3">
        <v>43812</v>
      </c>
      <c r="CI137">
        <v>1</v>
      </c>
      <c r="CJ137">
        <v>1</v>
      </c>
      <c r="CK137">
        <v>22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"080002512319"</f>
        <v>080002512319</v>
      </c>
      <c r="F138" s="3">
        <v>43819</v>
      </c>
      <c r="G138">
        <v>202006</v>
      </c>
      <c r="H138" t="s">
        <v>118</v>
      </c>
      <c r="I138" t="s">
        <v>119</v>
      </c>
      <c r="J138" t="s">
        <v>120</v>
      </c>
      <c r="K138" t="s">
        <v>78</v>
      </c>
      <c r="L138" t="s">
        <v>173</v>
      </c>
      <c r="M138" t="s">
        <v>146</v>
      </c>
      <c r="N138" t="s">
        <v>236</v>
      </c>
      <c r="O138" t="s">
        <v>108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57.9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6</v>
      </c>
      <c r="BJ138">
        <v>13.4</v>
      </c>
      <c r="BK138">
        <v>13.5</v>
      </c>
      <c r="BL138" s="4">
        <v>340.35</v>
      </c>
      <c r="BM138" s="4">
        <v>51.05</v>
      </c>
      <c r="BN138" s="4">
        <v>391.4</v>
      </c>
      <c r="BO138" s="4">
        <v>391.4</v>
      </c>
      <c r="BP138" t="s">
        <v>349</v>
      </c>
      <c r="BQ138" t="s">
        <v>122</v>
      </c>
      <c r="BR138" t="s">
        <v>123</v>
      </c>
      <c r="BS138" s="3">
        <v>43822</v>
      </c>
      <c r="BT138" s="5">
        <v>0.43402777777777773</v>
      </c>
      <c r="BU138" t="s">
        <v>445</v>
      </c>
      <c r="BV138" t="s">
        <v>85</v>
      </c>
      <c r="BY138">
        <v>33600</v>
      </c>
      <c r="CA138" t="s">
        <v>239</v>
      </c>
      <c r="CC138" t="s">
        <v>146</v>
      </c>
      <c r="CD138">
        <v>7441</v>
      </c>
      <c r="CE138" t="s">
        <v>351</v>
      </c>
      <c r="CF138" s="3">
        <v>43823</v>
      </c>
      <c r="CI138">
        <v>1</v>
      </c>
      <c r="CJ138">
        <v>1</v>
      </c>
      <c r="CK138">
        <v>21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"019911576872"</f>
        <v>019911576872</v>
      </c>
      <c r="F139" s="3">
        <v>43810</v>
      </c>
      <c r="G139">
        <v>202006</v>
      </c>
      <c r="H139" t="s">
        <v>173</v>
      </c>
      <c r="I139" t="s">
        <v>146</v>
      </c>
      <c r="J139" t="s">
        <v>77</v>
      </c>
      <c r="K139" t="s">
        <v>78</v>
      </c>
      <c r="L139" t="s">
        <v>75</v>
      </c>
      <c r="M139" t="s">
        <v>76</v>
      </c>
      <c r="N139" t="s">
        <v>77</v>
      </c>
      <c r="O139" t="s">
        <v>108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10.73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2.1</v>
      </c>
      <c r="BK139">
        <v>2.5</v>
      </c>
      <c r="BL139" s="4">
        <v>63.06</v>
      </c>
      <c r="BM139" s="4">
        <v>9.4600000000000009</v>
      </c>
      <c r="BN139" s="4">
        <v>72.52</v>
      </c>
      <c r="BO139" s="4">
        <v>72.52</v>
      </c>
      <c r="BQ139" t="s">
        <v>176</v>
      </c>
      <c r="BR139" t="s">
        <v>282</v>
      </c>
      <c r="BS139" s="3">
        <v>43811</v>
      </c>
      <c r="BT139" s="5">
        <v>0.33194444444444443</v>
      </c>
      <c r="BU139" t="s">
        <v>446</v>
      </c>
      <c r="BV139" t="s">
        <v>85</v>
      </c>
      <c r="BY139">
        <v>10749.69</v>
      </c>
      <c r="CA139" t="s">
        <v>447</v>
      </c>
      <c r="CC139" t="s">
        <v>76</v>
      </c>
      <c r="CD139">
        <v>2013</v>
      </c>
      <c r="CE139" t="s">
        <v>283</v>
      </c>
      <c r="CF139" s="3">
        <v>43812</v>
      </c>
      <c r="CI139">
        <v>1</v>
      </c>
      <c r="CJ139">
        <v>1</v>
      </c>
      <c r="CK139">
        <v>21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"009938991904"</f>
        <v>009938991904</v>
      </c>
      <c r="F140" s="3">
        <v>43810</v>
      </c>
      <c r="G140">
        <v>202006</v>
      </c>
      <c r="H140" t="s">
        <v>75</v>
      </c>
      <c r="I140" t="s">
        <v>76</v>
      </c>
      <c r="J140" t="s">
        <v>77</v>
      </c>
      <c r="K140" t="s">
        <v>78</v>
      </c>
      <c r="L140" t="s">
        <v>164</v>
      </c>
      <c r="M140" t="s">
        <v>165</v>
      </c>
      <c r="N140" t="s">
        <v>448</v>
      </c>
      <c r="O140" t="s">
        <v>180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6.71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 s="4">
        <v>39.42</v>
      </c>
      <c r="BM140" s="4">
        <v>5.91</v>
      </c>
      <c r="BN140" s="4">
        <v>45.33</v>
      </c>
      <c r="BO140" s="4">
        <v>45.33</v>
      </c>
      <c r="BQ140" t="s">
        <v>449</v>
      </c>
      <c r="BR140" t="s">
        <v>83</v>
      </c>
      <c r="BS140" s="3">
        <v>43811</v>
      </c>
      <c r="BT140" s="5">
        <v>0.40972222222222227</v>
      </c>
      <c r="BU140" t="s">
        <v>450</v>
      </c>
      <c r="BV140" t="s">
        <v>85</v>
      </c>
      <c r="BY140">
        <v>1200</v>
      </c>
      <c r="CC140" t="s">
        <v>165</v>
      </c>
      <c r="CD140">
        <v>2118</v>
      </c>
      <c r="CE140" t="s">
        <v>87</v>
      </c>
      <c r="CF140" s="3">
        <v>43812</v>
      </c>
      <c r="CI140">
        <v>1</v>
      </c>
      <c r="CJ140">
        <v>1</v>
      </c>
      <c r="CK140">
        <v>32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"080002513165"</f>
        <v>080002513165</v>
      </c>
      <c r="F141" s="3">
        <v>43822</v>
      </c>
      <c r="G141">
        <v>202006</v>
      </c>
      <c r="H141" t="s">
        <v>92</v>
      </c>
      <c r="I141" t="s">
        <v>93</v>
      </c>
      <c r="J141" t="s">
        <v>294</v>
      </c>
      <c r="K141" t="s">
        <v>78</v>
      </c>
      <c r="L141" t="s">
        <v>75</v>
      </c>
      <c r="M141" t="s">
        <v>76</v>
      </c>
      <c r="N141" t="s">
        <v>170</v>
      </c>
      <c r="O141" t="s">
        <v>108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8.58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 s="4">
        <v>50.45</v>
      </c>
      <c r="BM141" s="4">
        <v>7.57</v>
      </c>
      <c r="BN141" s="4">
        <v>58.02</v>
      </c>
      <c r="BO141" s="4">
        <v>58.02</v>
      </c>
      <c r="BQ141" t="s">
        <v>171</v>
      </c>
      <c r="BR141" t="s">
        <v>172</v>
      </c>
      <c r="BS141" s="3">
        <v>43826</v>
      </c>
      <c r="BT141" s="5">
        <v>0.39930555555555558</v>
      </c>
      <c r="BU141" t="s">
        <v>451</v>
      </c>
      <c r="BV141" t="s">
        <v>89</v>
      </c>
      <c r="BW141" t="s">
        <v>183</v>
      </c>
      <c r="BX141" t="s">
        <v>306</v>
      </c>
      <c r="BY141">
        <v>1200</v>
      </c>
      <c r="BZ141" t="s">
        <v>27</v>
      </c>
      <c r="CA141" t="s">
        <v>447</v>
      </c>
      <c r="CC141" t="s">
        <v>76</v>
      </c>
      <c r="CD141">
        <v>2013</v>
      </c>
      <c r="CE141" t="s">
        <v>132</v>
      </c>
      <c r="CF141" s="3">
        <v>43829</v>
      </c>
      <c r="CI141">
        <v>1</v>
      </c>
      <c r="CJ141">
        <v>4</v>
      </c>
      <c r="CK141">
        <v>21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"080002504329"</f>
        <v>080002504329</v>
      </c>
      <c r="F142" s="3">
        <v>43780</v>
      </c>
      <c r="G142">
        <v>202006</v>
      </c>
      <c r="H142" t="s">
        <v>90</v>
      </c>
      <c r="I142" t="s">
        <v>91</v>
      </c>
      <c r="J142" t="s">
        <v>77</v>
      </c>
      <c r="K142" t="s">
        <v>78</v>
      </c>
      <c r="L142" t="s">
        <v>224</v>
      </c>
      <c r="M142" t="s">
        <v>225</v>
      </c>
      <c r="N142" t="s">
        <v>335</v>
      </c>
      <c r="O142" t="s">
        <v>108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47.18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5</v>
      </c>
      <c r="BJ142">
        <v>10.8</v>
      </c>
      <c r="BK142">
        <v>11</v>
      </c>
      <c r="BL142" s="4">
        <v>277.33</v>
      </c>
      <c r="BM142" s="4">
        <v>41.6</v>
      </c>
      <c r="BN142" s="4">
        <v>318.93</v>
      </c>
      <c r="BO142" s="4">
        <v>318.93</v>
      </c>
      <c r="BR142" t="s">
        <v>127</v>
      </c>
      <c r="BS142" s="3">
        <v>43811</v>
      </c>
      <c r="BT142" s="5">
        <v>0.43541666666666662</v>
      </c>
      <c r="BU142" t="s">
        <v>452</v>
      </c>
      <c r="BV142" t="s">
        <v>85</v>
      </c>
      <c r="BY142">
        <v>54096</v>
      </c>
      <c r="CA142" t="s">
        <v>337</v>
      </c>
      <c r="CC142" t="s">
        <v>225</v>
      </c>
      <c r="CD142">
        <v>6070</v>
      </c>
      <c r="CF142" s="3">
        <v>43812</v>
      </c>
      <c r="CI142">
        <v>1</v>
      </c>
      <c r="CJ142">
        <v>1</v>
      </c>
      <c r="CK142">
        <v>21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"080002513149"</f>
        <v>080002513149</v>
      </c>
      <c r="F143" s="3">
        <v>43823</v>
      </c>
      <c r="G143">
        <v>202006</v>
      </c>
      <c r="H143" t="s">
        <v>90</v>
      </c>
      <c r="I143" t="s">
        <v>91</v>
      </c>
      <c r="J143" t="s">
        <v>453</v>
      </c>
      <c r="K143" t="s">
        <v>78</v>
      </c>
      <c r="L143" t="s">
        <v>75</v>
      </c>
      <c r="M143" t="s">
        <v>76</v>
      </c>
      <c r="N143" t="s">
        <v>170</v>
      </c>
      <c r="O143" t="s">
        <v>108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8.58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0.6</v>
      </c>
      <c r="BK143">
        <v>1</v>
      </c>
      <c r="BL143" s="4">
        <v>50.45</v>
      </c>
      <c r="BM143" s="4">
        <v>7.57</v>
      </c>
      <c r="BN143" s="4">
        <v>58.02</v>
      </c>
      <c r="BO143" s="4">
        <v>58.02</v>
      </c>
      <c r="BQ143" t="s">
        <v>171</v>
      </c>
      <c r="BR143" t="s">
        <v>122</v>
      </c>
      <c r="BS143" s="3">
        <v>43826</v>
      </c>
      <c r="BT143" s="5">
        <v>0.41319444444444442</v>
      </c>
      <c r="BU143" t="s">
        <v>454</v>
      </c>
      <c r="BV143" t="s">
        <v>85</v>
      </c>
      <c r="BY143">
        <v>3000</v>
      </c>
      <c r="BZ143" t="s">
        <v>27</v>
      </c>
      <c r="CA143" t="s">
        <v>447</v>
      </c>
      <c r="CC143" t="s">
        <v>76</v>
      </c>
      <c r="CD143">
        <v>2013</v>
      </c>
      <c r="CE143" t="s">
        <v>132</v>
      </c>
      <c r="CF143" s="3">
        <v>43829</v>
      </c>
      <c r="CI143">
        <v>1</v>
      </c>
      <c r="CJ143">
        <v>3</v>
      </c>
      <c r="CK143">
        <v>21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"009939396191"</f>
        <v>009939396191</v>
      </c>
      <c r="F144" s="3">
        <v>43812</v>
      </c>
      <c r="G144">
        <v>202006</v>
      </c>
      <c r="H144" t="s">
        <v>90</v>
      </c>
      <c r="I144" t="s">
        <v>91</v>
      </c>
      <c r="J144" t="s">
        <v>240</v>
      </c>
      <c r="K144" t="s">
        <v>78</v>
      </c>
      <c r="L144" t="s">
        <v>322</v>
      </c>
      <c r="M144" t="s">
        <v>323</v>
      </c>
      <c r="N144" t="s">
        <v>455</v>
      </c>
      <c r="O144" t="s">
        <v>108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8.58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0.1</v>
      </c>
      <c r="BK144">
        <v>1</v>
      </c>
      <c r="BL144" s="4">
        <v>50.45</v>
      </c>
      <c r="BM144" s="4">
        <v>7.57</v>
      </c>
      <c r="BN144" s="4">
        <v>58.02</v>
      </c>
      <c r="BO144" s="4">
        <v>58.02</v>
      </c>
      <c r="BQ144" t="s">
        <v>456</v>
      </c>
      <c r="BR144" t="s">
        <v>457</v>
      </c>
      <c r="BS144" s="3">
        <v>43812</v>
      </c>
      <c r="BT144" s="5">
        <v>0.64097222222222217</v>
      </c>
      <c r="BU144" t="s">
        <v>458</v>
      </c>
      <c r="BV144" t="s">
        <v>85</v>
      </c>
      <c r="BY144">
        <v>300</v>
      </c>
      <c r="CC144" t="s">
        <v>323</v>
      </c>
      <c r="CD144">
        <v>3200</v>
      </c>
      <c r="CE144" t="s">
        <v>87</v>
      </c>
      <c r="CF144" s="3">
        <v>43816</v>
      </c>
      <c r="CI144">
        <v>1</v>
      </c>
      <c r="CJ144">
        <v>0</v>
      </c>
      <c r="CK144">
        <v>21</v>
      </c>
      <c r="CL144" t="s">
        <v>89</v>
      </c>
    </row>
    <row r="145" spans="1:90">
      <c r="A145" t="s">
        <v>104</v>
      </c>
      <c r="B145" t="s">
        <v>73</v>
      </c>
      <c r="C145" t="s">
        <v>74</v>
      </c>
      <c r="E145" t="str">
        <f>"029908381472"</f>
        <v>029908381472</v>
      </c>
      <c r="F145" s="3">
        <v>43812</v>
      </c>
      <c r="G145">
        <v>202006</v>
      </c>
      <c r="H145" t="s">
        <v>90</v>
      </c>
      <c r="I145" t="s">
        <v>91</v>
      </c>
      <c r="J145" t="s">
        <v>77</v>
      </c>
      <c r="K145" t="s">
        <v>78</v>
      </c>
      <c r="L145" t="s">
        <v>173</v>
      </c>
      <c r="M145" t="s">
        <v>146</v>
      </c>
      <c r="N145" t="s">
        <v>459</v>
      </c>
      <c r="O145" t="s">
        <v>108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10.73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2.2000000000000002</v>
      </c>
      <c r="BK145">
        <v>2.5</v>
      </c>
      <c r="BL145" s="4">
        <v>63.06</v>
      </c>
      <c r="BM145" s="4">
        <v>9.4600000000000009</v>
      </c>
      <c r="BN145" s="4">
        <v>72.52</v>
      </c>
      <c r="BO145" s="4">
        <v>72.52</v>
      </c>
      <c r="BQ145" t="s">
        <v>127</v>
      </c>
      <c r="BR145" t="s">
        <v>460</v>
      </c>
      <c r="BS145" s="3">
        <v>43816</v>
      </c>
      <c r="BT145" s="5">
        <v>0.35138888888888892</v>
      </c>
      <c r="BU145" t="s">
        <v>461</v>
      </c>
      <c r="BV145" t="s">
        <v>85</v>
      </c>
      <c r="BY145">
        <v>11088</v>
      </c>
      <c r="CA145" t="s">
        <v>219</v>
      </c>
      <c r="CC145" t="s">
        <v>146</v>
      </c>
      <c r="CD145">
        <v>7700</v>
      </c>
      <c r="CE145" t="s">
        <v>87</v>
      </c>
      <c r="CF145" s="3">
        <v>43817</v>
      </c>
      <c r="CI145">
        <v>1</v>
      </c>
      <c r="CJ145">
        <v>2</v>
      </c>
      <c r="CK145">
        <v>21</v>
      </c>
      <c r="CL145" t="s">
        <v>89</v>
      </c>
    </row>
    <row r="146" spans="1:90">
      <c r="A146" t="s">
        <v>104</v>
      </c>
      <c r="B146" t="s">
        <v>73</v>
      </c>
      <c r="C146" t="s">
        <v>74</v>
      </c>
      <c r="E146" t="str">
        <f>"029908368578"</f>
        <v>029908368578</v>
      </c>
      <c r="F146" s="3">
        <v>43816</v>
      </c>
      <c r="G146">
        <v>202006</v>
      </c>
      <c r="H146" t="s">
        <v>118</v>
      </c>
      <c r="I146" t="s">
        <v>119</v>
      </c>
      <c r="J146" t="s">
        <v>155</v>
      </c>
      <c r="K146" t="s">
        <v>78</v>
      </c>
      <c r="L146" t="s">
        <v>173</v>
      </c>
      <c r="M146" t="s">
        <v>146</v>
      </c>
      <c r="N146" t="s">
        <v>94</v>
      </c>
      <c r="O146" t="s">
        <v>180</v>
      </c>
      <c r="P146" t="str">
        <f>"LINDI                         "</f>
        <v xml:space="preserve">LINDI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16.09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</v>
      </c>
      <c r="BJ146">
        <v>0.5</v>
      </c>
      <c r="BK146">
        <v>2</v>
      </c>
      <c r="BL146" s="4">
        <v>94.59</v>
      </c>
      <c r="BM146" s="4">
        <v>14.19</v>
      </c>
      <c r="BN146" s="4">
        <v>108.78</v>
      </c>
      <c r="BO146" s="4">
        <v>108.78</v>
      </c>
      <c r="BQ146" t="s">
        <v>462</v>
      </c>
      <c r="BR146" t="s">
        <v>127</v>
      </c>
      <c r="BS146" s="3">
        <v>43817</v>
      </c>
      <c r="BT146" s="5">
        <v>0.38125000000000003</v>
      </c>
      <c r="BU146" t="s">
        <v>463</v>
      </c>
      <c r="BV146" t="s">
        <v>85</v>
      </c>
      <c r="BY146">
        <v>2400</v>
      </c>
      <c r="CA146" t="s">
        <v>239</v>
      </c>
      <c r="CC146" t="s">
        <v>146</v>
      </c>
      <c r="CD146">
        <v>7441</v>
      </c>
      <c r="CE146" t="s">
        <v>87</v>
      </c>
      <c r="CF146" s="3">
        <v>43818</v>
      </c>
      <c r="CI146">
        <v>1</v>
      </c>
      <c r="CJ146">
        <v>1</v>
      </c>
      <c r="CK146">
        <v>31</v>
      </c>
      <c r="CL146" t="s">
        <v>89</v>
      </c>
    </row>
    <row r="147" spans="1:90">
      <c r="A147" t="s">
        <v>104</v>
      </c>
      <c r="B147" t="s">
        <v>73</v>
      </c>
      <c r="C147" t="s">
        <v>74</v>
      </c>
      <c r="E147" t="str">
        <f>"029908368576"</f>
        <v>029908368576</v>
      </c>
      <c r="F147" s="3">
        <v>43816</v>
      </c>
      <c r="G147">
        <v>202006</v>
      </c>
      <c r="H147" t="s">
        <v>118</v>
      </c>
      <c r="I147" t="s">
        <v>119</v>
      </c>
      <c r="J147" t="s">
        <v>155</v>
      </c>
      <c r="K147" t="s">
        <v>78</v>
      </c>
      <c r="L147" t="s">
        <v>224</v>
      </c>
      <c r="M147" t="s">
        <v>225</v>
      </c>
      <c r="N147" t="s">
        <v>94</v>
      </c>
      <c r="O147" t="s">
        <v>180</v>
      </c>
      <c r="P147" t="str">
        <f>"LINDI                         "</f>
        <v xml:space="preserve">LINDI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16.09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0.5</v>
      </c>
      <c r="BK147">
        <v>2</v>
      </c>
      <c r="BL147" s="4">
        <v>94.59</v>
      </c>
      <c r="BM147" s="4">
        <v>14.19</v>
      </c>
      <c r="BN147" s="4">
        <v>108.78</v>
      </c>
      <c r="BO147" s="4">
        <v>108.78</v>
      </c>
      <c r="BQ147" t="s">
        <v>464</v>
      </c>
      <c r="BR147" t="s">
        <v>127</v>
      </c>
      <c r="BS147" s="3">
        <v>43817</v>
      </c>
      <c r="BT147" s="5">
        <v>0.32777777777777778</v>
      </c>
      <c r="BU147" t="s">
        <v>465</v>
      </c>
      <c r="BV147" t="s">
        <v>85</v>
      </c>
      <c r="BY147">
        <v>2400</v>
      </c>
      <c r="CA147" t="s">
        <v>228</v>
      </c>
      <c r="CC147" t="s">
        <v>225</v>
      </c>
      <c r="CD147">
        <v>6000</v>
      </c>
      <c r="CE147" t="s">
        <v>87</v>
      </c>
      <c r="CF147" s="3">
        <v>43818</v>
      </c>
      <c r="CI147">
        <v>1</v>
      </c>
      <c r="CJ147">
        <v>1</v>
      </c>
      <c r="CK147">
        <v>31</v>
      </c>
      <c r="CL147" t="s">
        <v>89</v>
      </c>
    </row>
    <row r="148" spans="1:90">
      <c r="A148" t="s">
        <v>104</v>
      </c>
      <c r="B148" t="s">
        <v>73</v>
      </c>
      <c r="C148" t="s">
        <v>74</v>
      </c>
      <c r="E148" t="str">
        <f>"029908368580"</f>
        <v>029908368580</v>
      </c>
      <c r="F148" s="3">
        <v>43816</v>
      </c>
      <c r="G148">
        <v>202006</v>
      </c>
      <c r="H148" t="s">
        <v>118</v>
      </c>
      <c r="I148" t="s">
        <v>119</v>
      </c>
      <c r="J148" t="s">
        <v>155</v>
      </c>
      <c r="K148" t="s">
        <v>78</v>
      </c>
      <c r="L148" t="s">
        <v>75</v>
      </c>
      <c r="M148" t="s">
        <v>76</v>
      </c>
      <c r="N148" t="s">
        <v>77</v>
      </c>
      <c r="O148" t="s">
        <v>180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16.09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</v>
      </c>
      <c r="BJ148">
        <v>0.5</v>
      </c>
      <c r="BK148">
        <v>2</v>
      </c>
      <c r="BL148" s="4">
        <v>94.59</v>
      </c>
      <c r="BM148" s="4">
        <v>14.19</v>
      </c>
      <c r="BN148" s="4">
        <v>108.78</v>
      </c>
      <c r="BO148" s="4">
        <v>108.78</v>
      </c>
      <c r="BQ148" t="s">
        <v>156</v>
      </c>
      <c r="BR148" t="s">
        <v>127</v>
      </c>
      <c r="BS148" s="3">
        <v>43817</v>
      </c>
      <c r="BT148" s="5">
        <v>0.32847222222222222</v>
      </c>
      <c r="BU148" t="s">
        <v>115</v>
      </c>
      <c r="BV148" t="s">
        <v>85</v>
      </c>
      <c r="BY148">
        <v>2400</v>
      </c>
      <c r="CA148" t="s">
        <v>116</v>
      </c>
      <c r="CC148" t="s">
        <v>76</v>
      </c>
      <c r="CD148">
        <v>2013</v>
      </c>
      <c r="CE148" t="s">
        <v>87</v>
      </c>
      <c r="CF148" s="3">
        <v>43818</v>
      </c>
      <c r="CI148">
        <v>1</v>
      </c>
      <c r="CJ148">
        <v>1</v>
      </c>
      <c r="CK148">
        <v>31</v>
      </c>
      <c r="CL148" t="s">
        <v>89</v>
      </c>
    </row>
    <row r="149" spans="1:90">
      <c r="A149" t="s">
        <v>104</v>
      </c>
      <c r="B149" t="s">
        <v>73</v>
      </c>
      <c r="C149" t="s">
        <v>74</v>
      </c>
      <c r="E149" t="str">
        <f>"029908368615"</f>
        <v>029908368615</v>
      </c>
      <c r="F149" s="3">
        <v>43816</v>
      </c>
      <c r="G149">
        <v>202006</v>
      </c>
      <c r="H149" t="s">
        <v>118</v>
      </c>
      <c r="I149" t="s">
        <v>119</v>
      </c>
      <c r="J149" t="s">
        <v>155</v>
      </c>
      <c r="K149" t="s">
        <v>78</v>
      </c>
      <c r="L149" t="s">
        <v>466</v>
      </c>
      <c r="M149" t="s">
        <v>467</v>
      </c>
      <c r="N149" t="s">
        <v>94</v>
      </c>
      <c r="O149" t="s">
        <v>180</v>
      </c>
      <c r="P149" t="str">
        <f>"LINDI                         "</f>
        <v xml:space="preserve">LINDI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16.09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</v>
      </c>
      <c r="BJ149">
        <v>0.5</v>
      </c>
      <c r="BK149">
        <v>2</v>
      </c>
      <c r="BL149" s="4">
        <v>94.59</v>
      </c>
      <c r="BM149" s="4">
        <v>14.19</v>
      </c>
      <c r="BN149" s="4">
        <v>108.78</v>
      </c>
      <c r="BO149" s="4">
        <v>108.78</v>
      </c>
      <c r="BQ149" t="s">
        <v>468</v>
      </c>
      <c r="BR149" t="s">
        <v>127</v>
      </c>
      <c r="BS149" s="3">
        <v>43817</v>
      </c>
      <c r="BT149" s="5">
        <v>0.68472222222222223</v>
      </c>
      <c r="BU149" t="s">
        <v>469</v>
      </c>
      <c r="BV149" t="s">
        <v>85</v>
      </c>
      <c r="BY149">
        <v>2400</v>
      </c>
      <c r="CA149" t="s">
        <v>470</v>
      </c>
      <c r="CC149" t="s">
        <v>467</v>
      </c>
      <c r="CD149">
        <v>3257</v>
      </c>
      <c r="CE149" t="s">
        <v>87</v>
      </c>
      <c r="CF149" s="3">
        <v>43819</v>
      </c>
      <c r="CI149">
        <v>2</v>
      </c>
      <c r="CJ149">
        <v>1</v>
      </c>
      <c r="CK149">
        <v>31</v>
      </c>
      <c r="CL149" t="s">
        <v>89</v>
      </c>
    </row>
    <row r="150" spans="1:90">
      <c r="A150" t="s">
        <v>104</v>
      </c>
      <c r="B150" t="s">
        <v>73</v>
      </c>
      <c r="C150" t="s">
        <v>74</v>
      </c>
      <c r="E150" t="str">
        <f>"029908368616"</f>
        <v>029908368616</v>
      </c>
      <c r="F150" s="3">
        <v>43816</v>
      </c>
      <c r="G150">
        <v>202006</v>
      </c>
      <c r="H150" t="s">
        <v>118</v>
      </c>
      <c r="I150" t="s">
        <v>119</v>
      </c>
      <c r="J150" t="s">
        <v>155</v>
      </c>
      <c r="K150" t="s">
        <v>78</v>
      </c>
      <c r="L150" t="s">
        <v>79</v>
      </c>
      <c r="M150" t="s">
        <v>80</v>
      </c>
      <c r="N150" t="s">
        <v>94</v>
      </c>
      <c r="O150" t="s">
        <v>180</v>
      </c>
      <c r="P150" t="str">
        <f>"LINDI                         "</f>
        <v xml:space="preserve">LINDI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6.71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0.5</v>
      </c>
      <c r="BK150">
        <v>2</v>
      </c>
      <c r="BL150" s="4">
        <v>39.42</v>
      </c>
      <c r="BM150" s="4">
        <v>5.91</v>
      </c>
      <c r="BN150" s="4">
        <v>45.33</v>
      </c>
      <c r="BO150" s="4">
        <v>45.33</v>
      </c>
      <c r="BQ150" t="s">
        <v>471</v>
      </c>
      <c r="BR150" t="s">
        <v>127</v>
      </c>
      <c r="BS150" s="3">
        <v>43817</v>
      </c>
      <c r="BT150" s="5">
        <v>0.3215277777777778</v>
      </c>
      <c r="BU150" t="s">
        <v>472</v>
      </c>
      <c r="BV150" t="s">
        <v>85</v>
      </c>
      <c r="BY150">
        <v>2400</v>
      </c>
      <c r="CA150" t="s">
        <v>86</v>
      </c>
      <c r="CC150" t="s">
        <v>80</v>
      </c>
      <c r="CD150">
        <v>4319</v>
      </c>
      <c r="CE150" t="s">
        <v>87</v>
      </c>
      <c r="CF150" s="3">
        <v>43818</v>
      </c>
      <c r="CI150">
        <v>1</v>
      </c>
      <c r="CJ150">
        <v>1</v>
      </c>
      <c r="CK150">
        <v>32</v>
      </c>
      <c r="CL150" t="s">
        <v>89</v>
      </c>
    </row>
    <row r="151" spans="1:90">
      <c r="A151" t="s">
        <v>104</v>
      </c>
      <c r="B151" t="s">
        <v>73</v>
      </c>
      <c r="C151" t="s">
        <v>74</v>
      </c>
      <c r="E151" t="str">
        <f>"029908368613"</f>
        <v>029908368613</v>
      </c>
      <c r="F151" s="3">
        <v>43816</v>
      </c>
      <c r="G151">
        <v>202006</v>
      </c>
      <c r="H151" t="s">
        <v>118</v>
      </c>
      <c r="I151" t="s">
        <v>119</v>
      </c>
      <c r="J151" t="s">
        <v>155</v>
      </c>
      <c r="K151" t="s">
        <v>78</v>
      </c>
      <c r="L151" t="s">
        <v>173</v>
      </c>
      <c r="M151" t="s">
        <v>146</v>
      </c>
      <c r="N151" t="s">
        <v>94</v>
      </c>
      <c r="O151" t="s">
        <v>180</v>
      </c>
      <c r="P151" t="str">
        <f>"LINDI                         "</f>
        <v xml:space="preserve">LINDI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16.09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</v>
      </c>
      <c r="BJ151">
        <v>0.5</v>
      </c>
      <c r="BK151">
        <v>2</v>
      </c>
      <c r="BL151" s="4">
        <v>94.59</v>
      </c>
      <c r="BM151" s="4">
        <v>14.19</v>
      </c>
      <c r="BN151" s="4">
        <v>108.78</v>
      </c>
      <c r="BO151" s="4">
        <v>108.78</v>
      </c>
      <c r="BQ151" t="s">
        <v>473</v>
      </c>
      <c r="BR151" t="s">
        <v>127</v>
      </c>
      <c r="BS151" s="3">
        <v>43817</v>
      </c>
      <c r="BT151" s="5">
        <v>0.31597222222222221</v>
      </c>
      <c r="BU151" t="s">
        <v>474</v>
      </c>
      <c r="BV151" t="s">
        <v>85</v>
      </c>
      <c r="BY151">
        <v>2400</v>
      </c>
      <c r="CA151" t="s">
        <v>475</v>
      </c>
      <c r="CC151" t="s">
        <v>146</v>
      </c>
      <c r="CD151">
        <v>7459</v>
      </c>
      <c r="CE151" t="s">
        <v>87</v>
      </c>
      <c r="CF151" s="3">
        <v>43818</v>
      </c>
      <c r="CI151">
        <v>1</v>
      </c>
      <c r="CJ151">
        <v>1</v>
      </c>
      <c r="CK151">
        <v>31</v>
      </c>
      <c r="CL151" t="s">
        <v>89</v>
      </c>
    </row>
    <row r="152" spans="1:90">
      <c r="A152" t="s">
        <v>104</v>
      </c>
      <c r="B152" t="s">
        <v>73</v>
      </c>
      <c r="C152" t="s">
        <v>74</v>
      </c>
      <c r="E152" t="str">
        <f>"029908368575"</f>
        <v>029908368575</v>
      </c>
      <c r="F152" s="3">
        <v>43816</v>
      </c>
      <c r="G152">
        <v>202006</v>
      </c>
      <c r="H152" t="s">
        <v>118</v>
      </c>
      <c r="I152" t="s">
        <v>119</v>
      </c>
      <c r="J152" t="s">
        <v>155</v>
      </c>
      <c r="K152" t="s">
        <v>78</v>
      </c>
      <c r="L152" t="s">
        <v>92</v>
      </c>
      <c r="M152" t="s">
        <v>93</v>
      </c>
      <c r="N152" t="s">
        <v>94</v>
      </c>
      <c r="O152" t="s">
        <v>180</v>
      </c>
      <c r="P152" t="str">
        <f>"LINDI                         "</f>
        <v xml:space="preserve">LINDI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16.09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1.1000000000000001</v>
      </c>
      <c r="BJ152">
        <v>2.1</v>
      </c>
      <c r="BK152">
        <v>3</v>
      </c>
      <c r="BL152" s="4">
        <v>94.59</v>
      </c>
      <c r="BM152" s="4">
        <v>14.19</v>
      </c>
      <c r="BN152" s="4">
        <v>108.78</v>
      </c>
      <c r="BO152" s="4">
        <v>108.78</v>
      </c>
      <c r="BQ152" t="s">
        <v>476</v>
      </c>
      <c r="BR152" t="s">
        <v>127</v>
      </c>
      <c r="BS152" s="3">
        <v>43817</v>
      </c>
      <c r="BT152" s="5">
        <v>0.4381944444444445</v>
      </c>
      <c r="BU152" t="s">
        <v>477</v>
      </c>
      <c r="BV152" t="s">
        <v>85</v>
      </c>
      <c r="BY152">
        <v>10679.4</v>
      </c>
      <c r="CA152" t="s">
        <v>295</v>
      </c>
      <c r="CC152" t="s">
        <v>93</v>
      </c>
      <c r="CD152">
        <v>149</v>
      </c>
      <c r="CE152" t="s">
        <v>87</v>
      </c>
      <c r="CF152" s="3">
        <v>43818</v>
      </c>
      <c r="CI152">
        <v>1</v>
      </c>
      <c r="CJ152">
        <v>1</v>
      </c>
      <c r="CK152">
        <v>31</v>
      </c>
      <c r="CL152" t="s">
        <v>89</v>
      </c>
    </row>
    <row r="153" spans="1:90">
      <c r="A153" t="s">
        <v>72</v>
      </c>
      <c r="B153" t="s">
        <v>73</v>
      </c>
      <c r="C153" t="s">
        <v>74</v>
      </c>
      <c r="E153" t="str">
        <f>"009938991911"</f>
        <v>009938991911</v>
      </c>
      <c r="F153" s="3">
        <v>43819</v>
      </c>
      <c r="G153">
        <v>202006</v>
      </c>
      <c r="H153" t="s">
        <v>75</v>
      </c>
      <c r="I153" t="s">
        <v>76</v>
      </c>
      <c r="J153" t="s">
        <v>77</v>
      </c>
      <c r="K153" t="s">
        <v>78</v>
      </c>
      <c r="L153" t="s">
        <v>265</v>
      </c>
      <c r="M153" t="s">
        <v>266</v>
      </c>
      <c r="N153" t="s">
        <v>478</v>
      </c>
      <c r="O153" t="s">
        <v>180</v>
      </c>
      <c r="P153" t="str">
        <f>"....                          "</f>
        <v xml:space="preserve">....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16.09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 s="4">
        <v>94.59</v>
      </c>
      <c r="BM153" s="4">
        <v>14.19</v>
      </c>
      <c r="BN153" s="4">
        <v>108.78</v>
      </c>
      <c r="BO153" s="4">
        <v>108.78</v>
      </c>
      <c r="BQ153" t="s">
        <v>479</v>
      </c>
      <c r="BR153" t="s">
        <v>83</v>
      </c>
      <c r="BS153" s="3">
        <v>43822</v>
      </c>
      <c r="BT153" s="5">
        <v>0.39861111111111108</v>
      </c>
      <c r="BU153" t="s">
        <v>480</v>
      </c>
      <c r="BV153" t="s">
        <v>85</v>
      </c>
      <c r="BY153">
        <v>1200</v>
      </c>
      <c r="CC153" t="s">
        <v>266</v>
      </c>
      <c r="CD153">
        <v>6529</v>
      </c>
      <c r="CE153" t="s">
        <v>87</v>
      </c>
      <c r="CF153" s="3">
        <v>43829</v>
      </c>
      <c r="CI153">
        <v>1</v>
      </c>
      <c r="CJ153">
        <v>1</v>
      </c>
      <c r="CK153">
        <v>31</v>
      </c>
      <c r="CL153" t="s">
        <v>89</v>
      </c>
    </row>
    <row r="154" spans="1:90">
      <c r="A154" t="s">
        <v>104</v>
      </c>
      <c r="B154" t="s">
        <v>73</v>
      </c>
      <c r="C154" t="s">
        <v>74</v>
      </c>
      <c r="E154" t="str">
        <f>"029908368614"</f>
        <v>029908368614</v>
      </c>
      <c r="F154" s="3">
        <v>43816</v>
      </c>
      <c r="G154">
        <v>202006</v>
      </c>
      <c r="H154" t="s">
        <v>118</v>
      </c>
      <c r="I154" t="s">
        <v>119</v>
      </c>
      <c r="J154" t="s">
        <v>155</v>
      </c>
      <c r="K154" t="s">
        <v>78</v>
      </c>
      <c r="L154" t="s">
        <v>90</v>
      </c>
      <c r="M154" t="s">
        <v>91</v>
      </c>
      <c r="N154" t="s">
        <v>94</v>
      </c>
      <c r="O154" t="s">
        <v>180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6.71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0.5</v>
      </c>
      <c r="BK154">
        <v>2</v>
      </c>
      <c r="BL154" s="4">
        <v>39.42</v>
      </c>
      <c r="BM154" s="4">
        <v>5.91</v>
      </c>
      <c r="BN154" s="4">
        <v>45.33</v>
      </c>
      <c r="BO154" s="4">
        <v>45.33</v>
      </c>
      <c r="BQ154" t="s">
        <v>481</v>
      </c>
      <c r="BR154" t="s">
        <v>127</v>
      </c>
      <c r="BS154" s="3">
        <v>43817</v>
      </c>
      <c r="BT154" s="5">
        <v>0.43611111111111112</v>
      </c>
      <c r="BU154" t="s">
        <v>482</v>
      </c>
      <c r="BV154" t="s">
        <v>85</v>
      </c>
      <c r="BY154">
        <v>2400</v>
      </c>
      <c r="CA154" t="s">
        <v>483</v>
      </c>
      <c r="CC154" t="s">
        <v>91</v>
      </c>
      <c r="CD154">
        <v>4068</v>
      </c>
      <c r="CE154" t="s">
        <v>87</v>
      </c>
      <c r="CF154" s="3">
        <v>43818</v>
      </c>
      <c r="CI154">
        <v>1</v>
      </c>
      <c r="CJ154">
        <v>1</v>
      </c>
      <c r="CK154">
        <v>32</v>
      </c>
      <c r="CL154" t="s">
        <v>89</v>
      </c>
    </row>
    <row r="155" spans="1:90">
      <c r="A155" t="s">
        <v>72</v>
      </c>
      <c r="B155" t="s">
        <v>73</v>
      </c>
      <c r="C155" t="s">
        <v>74</v>
      </c>
      <c r="E155" t="str">
        <f>"009938991910"</f>
        <v>009938991910</v>
      </c>
      <c r="F155" s="3">
        <v>43819</v>
      </c>
      <c r="G155">
        <v>202006</v>
      </c>
      <c r="H155" t="s">
        <v>75</v>
      </c>
      <c r="I155" t="s">
        <v>76</v>
      </c>
      <c r="J155" t="s">
        <v>77</v>
      </c>
      <c r="K155" t="s">
        <v>78</v>
      </c>
      <c r="L155" t="s">
        <v>105</v>
      </c>
      <c r="M155" t="s">
        <v>106</v>
      </c>
      <c r="N155" t="s">
        <v>478</v>
      </c>
      <c r="O155" t="s">
        <v>180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16.09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 s="4">
        <v>94.59</v>
      </c>
      <c r="BM155" s="4">
        <v>14.19</v>
      </c>
      <c r="BN155" s="4">
        <v>108.78</v>
      </c>
      <c r="BO155" s="4">
        <v>108.78</v>
      </c>
      <c r="BQ155" t="s">
        <v>484</v>
      </c>
      <c r="BR155" t="s">
        <v>83</v>
      </c>
      <c r="BS155" s="3">
        <v>43822</v>
      </c>
      <c r="BT155" s="5">
        <v>0.4597222222222222</v>
      </c>
      <c r="BU155" t="s">
        <v>485</v>
      </c>
      <c r="BV155" t="s">
        <v>85</v>
      </c>
      <c r="BY155">
        <v>1200</v>
      </c>
      <c r="CA155" t="s">
        <v>486</v>
      </c>
      <c r="CC155" t="s">
        <v>106</v>
      </c>
      <c r="CD155">
        <v>5200</v>
      </c>
      <c r="CE155" t="s">
        <v>87</v>
      </c>
      <c r="CF155" s="3">
        <v>43823</v>
      </c>
      <c r="CI155">
        <v>1</v>
      </c>
      <c r="CJ155">
        <v>1</v>
      </c>
      <c r="CK155">
        <v>31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"009939478110"</f>
        <v>009939478110</v>
      </c>
      <c r="F156" s="3">
        <v>43822</v>
      </c>
      <c r="G156">
        <v>202006</v>
      </c>
      <c r="H156" t="s">
        <v>173</v>
      </c>
      <c r="I156" t="s">
        <v>146</v>
      </c>
      <c r="J156" t="s">
        <v>188</v>
      </c>
      <c r="K156" t="s">
        <v>78</v>
      </c>
      <c r="L156" t="s">
        <v>75</v>
      </c>
      <c r="M156" t="s">
        <v>76</v>
      </c>
      <c r="N156" t="s">
        <v>77</v>
      </c>
      <c r="O156" t="s">
        <v>108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8.58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0.9</v>
      </c>
      <c r="BJ156">
        <v>2</v>
      </c>
      <c r="BK156">
        <v>2</v>
      </c>
      <c r="BL156" s="4">
        <v>50.45</v>
      </c>
      <c r="BM156" s="4">
        <v>7.57</v>
      </c>
      <c r="BN156" s="4">
        <v>58.02</v>
      </c>
      <c r="BO156" s="4">
        <v>58.02</v>
      </c>
      <c r="BQ156" t="s">
        <v>487</v>
      </c>
      <c r="BR156" t="s">
        <v>488</v>
      </c>
      <c r="BS156" s="3">
        <v>43823</v>
      </c>
      <c r="BT156" s="5">
        <v>0.34166666666666662</v>
      </c>
      <c r="BU156" t="s">
        <v>160</v>
      </c>
      <c r="BV156" t="s">
        <v>85</v>
      </c>
      <c r="BY156">
        <v>9935.31</v>
      </c>
      <c r="CC156" t="s">
        <v>76</v>
      </c>
      <c r="CD156">
        <v>2013</v>
      </c>
      <c r="CE156" t="s">
        <v>87</v>
      </c>
      <c r="CF156" s="3">
        <v>43826</v>
      </c>
      <c r="CI156">
        <v>1</v>
      </c>
      <c r="CJ156">
        <v>1</v>
      </c>
      <c r="CK156">
        <v>21</v>
      </c>
      <c r="CL156" t="s">
        <v>89</v>
      </c>
    </row>
    <row r="157" spans="1:90">
      <c r="A157" t="s">
        <v>72</v>
      </c>
      <c r="B157" t="s">
        <v>73</v>
      </c>
      <c r="C157" t="s">
        <v>74</v>
      </c>
      <c r="E157" t="str">
        <f>"009937181922"</f>
        <v>009937181922</v>
      </c>
      <c r="F157" s="3">
        <v>43822</v>
      </c>
      <c r="G157">
        <v>202006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77</v>
      </c>
      <c r="O157" t="s">
        <v>108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8.31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1.3</v>
      </c>
      <c r="BJ157">
        <v>2.6</v>
      </c>
      <c r="BK157">
        <v>3</v>
      </c>
      <c r="BL157" s="4">
        <v>48.86</v>
      </c>
      <c r="BM157" s="4">
        <v>7.33</v>
      </c>
      <c r="BN157" s="4">
        <v>56.19</v>
      </c>
      <c r="BO157" s="4">
        <v>56.19</v>
      </c>
      <c r="BQ157" t="s">
        <v>489</v>
      </c>
      <c r="BR157" t="s">
        <v>490</v>
      </c>
      <c r="BS157" s="3">
        <v>43823</v>
      </c>
      <c r="BT157" s="5">
        <v>0.34027777777777773</v>
      </c>
      <c r="BU157" t="s">
        <v>160</v>
      </c>
      <c r="BV157" t="s">
        <v>85</v>
      </c>
      <c r="BY157">
        <v>12979.82</v>
      </c>
      <c r="CC157" t="s">
        <v>76</v>
      </c>
      <c r="CD157">
        <v>2016</v>
      </c>
      <c r="CE157" t="s">
        <v>87</v>
      </c>
      <c r="CF157" s="3">
        <v>43826</v>
      </c>
      <c r="CI157">
        <v>1</v>
      </c>
      <c r="CJ157">
        <v>1</v>
      </c>
      <c r="CK157">
        <v>22</v>
      </c>
      <c r="CL157" t="s">
        <v>89</v>
      </c>
    </row>
    <row r="158" spans="1:90">
      <c r="A158" t="s">
        <v>104</v>
      </c>
      <c r="B158" t="s">
        <v>73</v>
      </c>
      <c r="C158" t="s">
        <v>74</v>
      </c>
      <c r="E158" t="str">
        <f>"029908251063"</f>
        <v>029908251063</v>
      </c>
      <c r="F158" s="3">
        <v>43816</v>
      </c>
      <c r="G158">
        <v>202006</v>
      </c>
      <c r="H158" t="s">
        <v>90</v>
      </c>
      <c r="I158" t="s">
        <v>91</v>
      </c>
      <c r="J158" t="s">
        <v>77</v>
      </c>
      <c r="K158" t="s">
        <v>78</v>
      </c>
      <c r="L158" t="s">
        <v>75</v>
      </c>
      <c r="M158" t="s">
        <v>76</v>
      </c>
      <c r="N158" t="s">
        <v>491</v>
      </c>
      <c r="O158" t="s">
        <v>108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8.58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1.2</v>
      </c>
      <c r="BK158">
        <v>1.5</v>
      </c>
      <c r="BL158" s="4">
        <v>50.45</v>
      </c>
      <c r="BM158" s="4">
        <v>7.57</v>
      </c>
      <c r="BN158" s="4">
        <v>58.02</v>
      </c>
      <c r="BO158" s="4">
        <v>58.02</v>
      </c>
      <c r="BQ158" t="s">
        <v>492</v>
      </c>
      <c r="BR158" t="s">
        <v>95</v>
      </c>
      <c r="BS158" s="3">
        <v>43817</v>
      </c>
      <c r="BT158" s="5">
        <v>0.32916666666666666</v>
      </c>
      <c r="BU158" t="s">
        <v>115</v>
      </c>
      <c r="BV158" t="s">
        <v>85</v>
      </c>
      <c r="BY158">
        <v>6000</v>
      </c>
      <c r="CA158" t="s">
        <v>116</v>
      </c>
      <c r="CC158" t="s">
        <v>76</v>
      </c>
      <c r="CD158">
        <v>2013</v>
      </c>
      <c r="CE158" t="s">
        <v>87</v>
      </c>
      <c r="CF158" s="3">
        <v>43818</v>
      </c>
      <c r="CI158">
        <v>1</v>
      </c>
      <c r="CJ158">
        <v>1</v>
      </c>
      <c r="CK158">
        <v>21</v>
      </c>
      <c r="CL158" t="s">
        <v>89</v>
      </c>
    </row>
    <row r="159" spans="1:90">
      <c r="A159" t="s">
        <v>72</v>
      </c>
      <c r="B159" t="s">
        <v>73</v>
      </c>
      <c r="C159" t="s">
        <v>74</v>
      </c>
      <c r="E159" t="str">
        <f>"009939518565"</f>
        <v>009939518565</v>
      </c>
      <c r="F159" s="3">
        <v>43822</v>
      </c>
      <c r="G159">
        <v>202006</v>
      </c>
      <c r="H159" t="s">
        <v>173</v>
      </c>
      <c r="I159" t="s">
        <v>146</v>
      </c>
      <c r="J159" t="s">
        <v>291</v>
      </c>
      <c r="K159" t="s">
        <v>78</v>
      </c>
      <c r="L159" t="s">
        <v>75</v>
      </c>
      <c r="M159" t="s">
        <v>76</v>
      </c>
      <c r="N159" t="s">
        <v>77</v>
      </c>
      <c r="O159" t="s">
        <v>180</v>
      </c>
      <c r="P159" t="str">
        <f>"CPT1912421276                 "</f>
        <v xml:space="preserve">CPT1912421276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16.09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0.7</v>
      </c>
      <c r="BJ159">
        <v>1.2</v>
      </c>
      <c r="BK159">
        <v>2</v>
      </c>
      <c r="BL159" s="4">
        <v>94.59</v>
      </c>
      <c r="BM159" s="4">
        <v>14.19</v>
      </c>
      <c r="BN159" s="4">
        <v>108.78</v>
      </c>
      <c r="BO159" s="4">
        <v>108.78</v>
      </c>
      <c r="BR159" t="s">
        <v>493</v>
      </c>
      <c r="BS159" s="3">
        <v>43823</v>
      </c>
      <c r="BT159" s="5">
        <v>0.34027777777777773</v>
      </c>
      <c r="BU159" t="s">
        <v>160</v>
      </c>
      <c r="BV159" t="s">
        <v>85</v>
      </c>
      <c r="BY159">
        <v>6044.22</v>
      </c>
      <c r="CC159" t="s">
        <v>76</v>
      </c>
      <c r="CD159">
        <v>2013</v>
      </c>
      <c r="CE159" t="s">
        <v>87</v>
      </c>
      <c r="CF159" s="3">
        <v>43826</v>
      </c>
      <c r="CI159">
        <v>1</v>
      </c>
      <c r="CJ159">
        <v>1</v>
      </c>
      <c r="CK159">
        <v>31</v>
      </c>
      <c r="CL159" t="s">
        <v>89</v>
      </c>
    </row>
    <row r="160" spans="1:90">
      <c r="A160" t="s">
        <v>104</v>
      </c>
      <c r="B160" t="s">
        <v>73</v>
      </c>
      <c r="C160" t="s">
        <v>74</v>
      </c>
      <c r="E160" t="str">
        <f>"R029908368591"</f>
        <v>R029908368591</v>
      </c>
      <c r="F160" s="3">
        <v>43822</v>
      </c>
      <c r="G160">
        <v>202006</v>
      </c>
      <c r="H160" t="s">
        <v>494</v>
      </c>
      <c r="I160" t="s">
        <v>495</v>
      </c>
      <c r="J160" t="s">
        <v>78</v>
      </c>
      <c r="K160" t="s">
        <v>78</v>
      </c>
      <c r="L160" t="s">
        <v>118</v>
      </c>
      <c r="M160" t="s">
        <v>119</v>
      </c>
      <c r="N160" t="s">
        <v>155</v>
      </c>
      <c r="O160" t="s">
        <v>180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16.09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 s="4">
        <v>94.59</v>
      </c>
      <c r="BM160" s="4">
        <v>14.19</v>
      </c>
      <c r="BN160" s="4">
        <v>108.78</v>
      </c>
      <c r="BO160" s="4">
        <v>108.78</v>
      </c>
      <c r="BQ160" t="s">
        <v>127</v>
      </c>
      <c r="BR160" t="s">
        <v>496</v>
      </c>
      <c r="BS160" s="3">
        <v>43823</v>
      </c>
      <c r="BT160" s="5">
        <v>0.35347222222222219</v>
      </c>
      <c r="BU160" t="s">
        <v>497</v>
      </c>
      <c r="BV160" t="s">
        <v>85</v>
      </c>
      <c r="BY160">
        <v>1200</v>
      </c>
      <c r="CA160" t="s">
        <v>131</v>
      </c>
      <c r="CC160" t="s">
        <v>119</v>
      </c>
      <c r="CD160">
        <v>3610</v>
      </c>
      <c r="CE160" t="s">
        <v>87</v>
      </c>
      <c r="CF160" s="3">
        <v>43826</v>
      </c>
      <c r="CI160">
        <v>1</v>
      </c>
      <c r="CJ160">
        <v>1</v>
      </c>
      <c r="CK160">
        <v>31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"080002513091"</f>
        <v>080002513091</v>
      </c>
      <c r="F161" s="3">
        <v>43823</v>
      </c>
      <c r="G161">
        <v>202006</v>
      </c>
      <c r="H161" t="s">
        <v>224</v>
      </c>
      <c r="I161" t="s">
        <v>225</v>
      </c>
      <c r="J161" t="s">
        <v>226</v>
      </c>
      <c r="K161" t="s">
        <v>78</v>
      </c>
      <c r="L161" t="s">
        <v>75</v>
      </c>
      <c r="M161" t="s">
        <v>76</v>
      </c>
      <c r="N161" t="s">
        <v>170</v>
      </c>
      <c r="O161" t="s">
        <v>108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8.58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0.5</v>
      </c>
      <c r="BK161">
        <v>2</v>
      </c>
      <c r="BL161" s="4">
        <v>50.45</v>
      </c>
      <c r="BM161" s="4">
        <v>7.57</v>
      </c>
      <c r="BN161" s="4">
        <v>58.02</v>
      </c>
      <c r="BO161" s="4">
        <v>58.02</v>
      </c>
      <c r="BQ161" t="s">
        <v>171</v>
      </c>
      <c r="BR161" t="s">
        <v>122</v>
      </c>
      <c r="BS161" s="3">
        <v>43829</v>
      </c>
      <c r="BT161" s="5">
        <v>0.34722222222222227</v>
      </c>
      <c r="BU161" t="s">
        <v>451</v>
      </c>
      <c r="BV161" t="s">
        <v>89</v>
      </c>
      <c r="BW161" t="s">
        <v>183</v>
      </c>
      <c r="BX161" t="s">
        <v>318</v>
      </c>
      <c r="BY161">
        <v>2400</v>
      </c>
      <c r="CA161" t="s">
        <v>447</v>
      </c>
      <c r="CC161" t="s">
        <v>76</v>
      </c>
      <c r="CD161">
        <v>2013</v>
      </c>
      <c r="CE161" t="s">
        <v>132</v>
      </c>
      <c r="CF161" s="3">
        <v>43830</v>
      </c>
      <c r="CI161">
        <v>1</v>
      </c>
      <c r="CJ161">
        <v>4</v>
      </c>
      <c r="CK161">
        <v>21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"029908368579"</f>
        <v>029908368579</v>
      </c>
      <c r="F162" s="3">
        <v>43817</v>
      </c>
      <c r="G162">
        <v>202006</v>
      </c>
      <c r="H162" t="s">
        <v>118</v>
      </c>
      <c r="I162" t="s">
        <v>119</v>
      </c>
      <c r="J162" t="s">
        <v>155</v>
      </c>
      <c r="K162" t="s">
        <v>78</v>
      </c>
      <c r="L162" t="s">
        <v>432</v>
      </c>
      <c r="M162" t="s">
        <v>433</v>
      </c>
      <c r="N162" t="s">
        <v>498</v>
      </c>
      <c r="O162" t="s">
        <v>180</v>
      </c>
      <c r="P162" t="str">
        <f>"LINDI                         "</f>
        <v xml:space="preserve">LINDI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24.14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5.2</v>
      </c>
      <c r="BK162">
        <v>6</v>
      </c>
      <c r="BL162" s="4">
        <v>141.9</v>
      </c>
      <c r="BM162" s="4">
        <v>21.29</v>
      </c>
      <c r="BN162" s="4">
        <v>163.19</v>
      </c>
      <c r="BO162" s="4">
        <v>163.19</v>
      </c>
      <c r="BQ162" t="s">
        <v>499</v>
      </c>
      <c r="BR162" t="s">
        <v>127</v>
      </c>
      <c r="BS162" s="3">
        <v>43818</v>
      </c>
      <c r="BT162" s="5">
        <v>0.38055555555555554</v>
      </c>
      <c r="BU162" t="s">
        <v>500</v>
      </c>
      <c r="BV162" t="s">
        <v>85</v>
      </c>
      <c r="BY162">
        <v>25920</v>
      </c>
      <c r="CA162" t="s">
        <v>438</v>
      </c>
      <c r="CC162" t="s">
        <v>433</v>
      </c>
      <c r="CD162">
        <v>6229</v>
      </c>
      <c r="CE162" t="s">
        <v>87</v>
      </c>
      <c r="CF162" s="3">
        <v>43819</v>
      </c>
      <c r="CI162">
        <v>1</v>
      </c>
      <c r="CJ162">
        <v>1</v>
      </c>
      <c r="CK162">
        <v>31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"029908206827"</f>
        <v>029908206827</v>
      </c>
      <c r="F163" s="3">
        <v>43817</v>
      </c>
      <c r="G163">
        <v>202006</v>
      </c>
      <c r="H163" t="s">
        <v>90</v>
      </c>
      <c r="I163" t="s">
        <v>91</v>
      </c>
      <c r="J163" t="s">
        <v>77</v>
      </c>
      <c r="K163" t="s">
        <v>78</v>
      </c>
      <c r="L163" t="s">
        <v>173</v>
      </c>
      <c r="M163" t="s">
        <v>146</v>
      </c>
      <c r="N163" t="s">
        <v>253</v>
      </c>
      <c r="O163" t="s">
        <v>108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8.58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1.2</v>
      </c>
      <c r="BK163">
        <v>1.5</v>
      </c>
      <c r="BL163" s="4">
        <v>50.45</v>
      </c>
      <c r="BM163" s="4">
        <v>7.57</v>
      </c>
      <c r="BN163" s="4">
        <v>58.02</v>
      </c>
      <c r="BO163" s="4">
        <v>58.02</v>
      </c>
      <c r="BQ163" t="s">
        <v>254</v>
      </c>
      <c r="BR163" t="s">
        <v>95</v>
      </c>
      <c r="BS163" s="3">
        <v>43818</v>
      </c>
      <c r="BT163" s="5">
        <v>0.3527777777777778</v>
      </c>
      <c r="BU163" t="s">
        <v>406</v>
      </c>
      <c r="BV163" t="s">
        <v>85</v>
      </c>
      <c r="BY163">
        <v>6000</v>
      </c>
      <c r="CA163" t="s">
        <v>256</v>
      </c>
      <c r="CC163" t="s">
        <v>146</v>
      </c>
      <c r="CD163">
        <v>7441</v>
      </c>
      <c r="CE163" t="s">
        <v>87</v>
      </c>
      <c r="CF163" s="3">
        <v>43819</v>
      </c>
      <c r="CI163">
        <v>1</v>
      </c>
      <c r="CJ163">
        <v>1</v>
      </c>
      <c r="CK163">
        <v>21</v>
      </c>
      <c r="CL163" t="s">
        <v>89</v>
      </c>
    </row>
    <row r="164" spans="1:90">
      <c r="A164" t="s">
        <v>104</v>
      </c>
      <c r="B164" t="s">
        <v>73</v>
      </c>
      <c r="C164" t="s">
        <v>74</v>
      </c>
      <c r="E164" t="str">
        <f>"029908381401"</f>
        <v>029908381401</v>
      </c>
      <c r="F164" s="3">
        <v>43817</v>
      </c>
      <c r="G164">
        <v>202006</v>
      </c>
      <c r="H164" t="s">
        <v>90</v>
      </c>
      <c r="I164" t="s">
        <v>91</v>
      </c>
      <c r="J164" t="s">
        <v>77</v>
      </c>
      <c r="K164" t="s">
        <v>78</v>
      </c>
      <c r="L164" t="s">
        <v>75</v>
      </c>
      <c r="M164" t="s">
        <v>76</v>
      </c>
      <c r="N164" t="s">
        <v>501</v>
      </c>
      <c r="O164" t="s">
        <v>108</v>
      </c>
      <c r="P164" t="str">
        <f>"WENDY                         "</f>
        <v xml:space="preserve">WENDY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8.58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0.2</v>
      </c>
      <c r="BK164">
        <v>0.5</v>
      </c>
      <c r="BL164" s="4">
        <v>50.45</v>
      </c>
      <c r="BM164" s="4">
        <v>7.57</v>
      </c>
      <c r="BN164" s="4">
        <v>58.02</v>
      </c>
      <c r="BO164" s="4">
        <v>58.02</v>
      </c>
      <c r="BQ164" t="s">
        <v>502</v>
      </c>
      <c r="BR164" t="s">
        <v>95</v>
      </c>
      <c r="BS164" s="3">
        <v>43818</v>
      </c>
      <c r="BT164" s="5">
        <v>0.33124999999999999</v>
      </c>
      <c r="BU164" t="s">
        <v>503</v>
      </c>
      <c r="BV164" t="s">
        <v>85</v>
      </c>
      <c r="BY164">
        <v>1200</v>
      </c>
      <c r="CA164" t="s">
        <v>504</v>
      </c>
      <c r="CC164" t="s">
        <v>76</v>
      </c>
      <c r="CD164">
        <v>2157</v>
      </c>
      <c r="CE164" t="s">
        <v>87</v>
      </c>
      <c r="CI164">
        <v>1</v>
      </c>
      <c r="CJ164">
        <v>1</v>
      </c>
      <c r="CK164">
        <v>21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"080002513125"</f>
        <v>080002513125</v>
      </c>
      <c r="F165" s="3">
        <v>43823</v>
      </c>
      <c r="G165">
        <v>202006</v>
      </c>
      <c r="H165" t="s">
        <v>167</v>
      </c>
      <c r="I165" t="s">
        <v>168</v>
      </c>
      <c r="J165" t="s">
        <v>169</v>
      </c>
      <c r="K165" t="s">
        <v>78</v>
      </c>
      <c r="L165" t="s">
        <v>75</v>
      </c>
      <c r="M165" t="s">
        <v>76</v>
      </c>
      <c r="N165" t="s">
        <v>170</v>
      </c>
      <c r="O165" t="s">
        <v>108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8.58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 s="4">
        <v>50.45</v>
      </c>
      <c r="BM165" s="4">
        <v>7.57</v>
      </c>
      <c r="BN165" s="4">
        <v>58.02</v>
      </c>
      <c r="BO165" s="4">
        <v>58.02</v>
      </c>
      <c r="BQ165" t="s">
        <v>171</v>
      </c>
      <c r="BR165" t="s">
        <v>172</v>
      </c>
      <c r="BS165" s="3">
        <v>43829</v>
      </c>
      <c r="BT165" s="5">
        <v>0.34722222222222227</v>
      </c>
      <c r="BU165" t="s">
        <v>451</v>
      </c>
      <c r="BV165" t="s">
        <v>89</v>
      </c>
      <c r="BY165">
        <v>1200</v>
      </c>
      <c r="CA165" t="s">
        <v>447</v>
      </c>
      <c r="CC165" t="s">
        <v>76</v>
      </c>
      <c r="CD165">
        <v>2013</v>
      </c>
      <c r="CE165" t="s">
        <v>132</v>
      </c>
      <c r="CF165" s="3">
        <v>43830</v>
      </c>
      <c r="CI165">
        <v>1</v>
      </c>
      <c r="CJ165">
        <v>4</v>
      </c>
      <c r="CK165">
        <v>21</v>
      </c>
      <c r="CL165" t="s">
        <v>89</v>
      </c>
    </row>
    <row r="166" spans="1:90">
      <c r="A166" t="s">
        <v>72</v>
      </c>
      <c r="B166" t="s">
        <v>73</v>
      </c>
      <c r="C166" t="s">
        <v>74</v>
      </c>
      <c r="E166" t="str">
        <f>"080002512446"</f>
        <v>080002512446</v>
      </c>
      <c r="F166" s="3">
        <v>43819</v>
      </c>
      <c r="G166">
        <v>202006</v>
      </c>
      <c r="H166" t="s">
        <v>118</v>
      </c>
      <c r="I166" t="s">
        <v>119</v>
      </c>
      <c r="J166" t="s">
        <v>120</v>
      </c>
      <c r="K166" t="s">
        <v>78</v>
      </c>
      <c r="L166" t="s">
        <v>211</v>
      </c>
      <c r="M166" t="s">
        <v>212</v>
      </c>
      <c r="N166" t="s">
        <v>213</v>
      </c>
      <c r="O166" t="s">
        <v>108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57.9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2.2999999999999998</v>
      </c>
      <c r="BJ166">
        <v>13.4</v>
      </c>
      <c r="BK166">
        <v>13.5</v>
      </c>
      <c r="BL166" s="4">
        <v>340.35</v>
      </c>
      <c r="BM166" s="4">
        <v>51.05</v>
      </c>
      <c r="BN166" s="4">
        <v>391.4</v>
      </c>
      <c r="BO166" s="4">
        <v>391.4</v>
      </c>
      <c r="BP166" t="s">
        <v>349</v>
      </c>
      <c r="BQ166" t="s">
        <v>172</v>
      </c>
      <c r="BR166" t="s">
        <v>123</v>
      </c>
      <c r="BS166" s="3">
        <v>43822</v>
      </c>
      <c r="BT166" s="5">
        <v>0.39583333333333331</v>
      </c>
      <c r="BU166" t="s">
        <v>505</v>
      </c>
      <c r="BV166" t="s">
        <v>85</v>
      </c>
      <c r="BY166">
        <v>66951.360000000001</v>
      </c>
      <c r="CA166" t="s">
        <v>215</v>
      </c>
      <c r="CC166" t="s">
        <v>212</v>
      </c>
      <c r="CD166">
        <v>63</v>
      </c>
      <c r="CE166" t="s">
        <v>351</v>
      </c>
      <c r="CF166" s="3">
        <v>43823</v>
      </c>
      <c r="CI166">
        <v>1</v>
      </c>
      <c r="CJ166">
        <v>1</v>
      </c>
      <c r="CK166">
        <v>21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"080002512428"</f>
        <v>080002512428</v>
      </c>
      <c r="F167" s="3">
        <v>43819</v>
      </c>
      <c r="G167">
        <v>202006</v>
      </c>
      <c r="H167" t="s">
        <v>118</v>
      </c>
      <c r="I167" t="s">
        <v>119</v>
      </c>
      <c r="J167" t="s">
        <v>120</v>
      </c>
      <c r="K167" t="s">
        <v>78</v>
      </c>
      <c r="L167" t="s">
        <v>167</v>
      </c>
      <c r="M167" t="s">
        <v>168</v>
      </c>
      <c r="N167" t="s">
        <v>169</v>
      </c>
      <c r="O167" t="s">
        <v>108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57.9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2.2999999999999998</v>
      </c>
      <c r="BJ167">
        <v>13.1</v>
      </c>
      <c r="BK167">
        <v>13.5</v>
      </c>
      <c r="BL167" s="4">
        <v>340.35</v>
      </c>
      <c r="BM167" s="4">
        <v>51.05</v>
      </c>
      <c r="BN167" s="4">
        <v>391.4</v>
      </c>
      <c r="BO167" s="4">
        <v>391.4</v>
      </c>
      <c r="BP167" t="s">
        <v>506</v>
      </c>
      <c r="BQ167" t="s">
        <v>172</v>
      </c>
      <c r="BR167" t="s">
        <v>123</v>
      </c>
      <c r="BS167" s="3">
        <v>43822</v>
      </c>
      <c r="BT167" s="5">
        <v>0.41250000000000003</v>
      </c>
      <c r="BU167" t="s">
        <v>507</v>
      </c>
      <c r="BV167" t="s">
        <v>85</v>
      </c>
      <c r="BY167">
        <v>65516.1</v>
      </c>
      <c r="CA167" t="s">
        <v>314</v>
      </c>
      <c r="CC167" t="s">
        <v>168</v>
      </c>
      <c r="CD167">
        <v>699</v>
      </c>
      <c r="CE167" t="s">
        <v>351</v>
      </c>
      <c r="CF167" s="3">
        <v>43823</v>
      </c>
      <c r="CI167">
        <v>1</v>
      </c>
      <c r="CJ167">
        <v>1</v>
      </c>
      <c r="CK167">
        <v>21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"080002512419"</f>
        <v>080002512419</v>
      </c>
      <c r="F168" s="3">
        <v>43819</v>
      </c>
      <c r="G168">
        <v>202006</v>
      </c>
      <c r="H168" t="s">
        <v>118</v>
      </c>
      <c r="I168" t="s">
        <v>119</v>
      </c>
      <c r="J168" t="s">
        <v>120</v>
      </c>
      <c r="K168" t="s">
        <v>78</v>
      </c>
      <c r="L168" t="s">
        <v>248</v>
      </c>
      <c r="M168" t="s">
        <v>249</v>
      </c>
      <c r="N168" t="s">
        <v>250</v>
      </c>
      <c r="O168" t="s">
        <v>108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103.01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2.2999999999999998</v>
      </c>
      <c r="BJ168">
        <v>13.2</v>
      </c>
      <c r="BK168">
        <v>13.5</v>
      </c>
      <c r="BL168" s="4">
        <v>605.49</v>
      </c>
      <c r="BM168" s="4">
        <v>90.82</v>
      </c>
      <c r="BN168" s="4">
        <v>696.31</v>
      </c>
      <c r="BO168" s="4">
        <v>696.31</v>
      </c>
      <c r="BP168" t="s">
        <v>349</v>
      </c>
      <c r="BQ168" t="s">
        <v>172</v>
      </c>
      <c r="BR168" t="s">
        <v>123</v>
      </c>
      <c r="BS168" s="3">
        <v>43822</v>
      </c>
      <c r="BT168" s="5">
        <v>0.42430555555555555</v>
      </c>
      <c r="BU168" t="s">
        <v>321</v>
      </c>
      <c r="BV168" t="s">
        <v>85</v>
      </c>
      <c r="BY168">
        <v>65930.759999999995</v>
      </c>
      <c r="CC168" t="s">
        <v>249</v>
      </c>
      <c r="CD168">
        <v>1739</v>
      </c>
      <c r="CE168" t="s">
        <v>351</v>
      </c>
      <c r="CF168" s="3">
        <v>43823</v>
      </c>
      <c r="CI168">
        <v>1</v>
      </c>
      <c r="CJ168">
        <v>1</v>
      </c>
      <c r="CK168">
        <v>23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"080002512421"</f>
        <v>080002512421</v>
      </c>
      <c r="F169" s="3">
        <v>43819</v>
      </c>
      <c r="G169">
        <v>202006</v>
      </c>
      <c r="H169" t="s">
        <v>118</v>
      </c>
      <c r="I169" t="s">
        <v>119</v>
      </c>
      <c r="J169" t="s">
        <v>120</v>
      </c>
      <c r="K169" t="s">
        <v>78</v>
      </c>
      <c r="L169" t="s">
        <v>75</v>
      </c>
      <c r="M169" t="s">
        <v>76</v>
      </c>
      <c r="N169" t="s">
        <v>302</v>
      </c>
      <c r="O169" t="s">
        <v>108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85.78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5.3</v>
      </c>
      <c r="BJ169">
        <v>19.8</v>
      </c>
      <c r="BK169">
        <v>20</v>
      </c>
      <c r="BL169" s="4">
        <v>504.21</v>
      </c>
      <c r="BM169" s="4">
        <v>75.63</v>
      </c>
      <c r="BN169" s="4">
        <v>579.84</v>
      </c>
      <c r="BO169" s="4">
        <v>579.84</v>
      </c>
      <c r="BP169" t="s">
        <v>508</v>
      </c>
      <c r="BQ169" t="s">
        <v>122</v>
      </c>
      <c r="BR169" t="s">
        <v>123</v>
      </c>
      <c r="BS169" s="3">
        <v>43822</v>
      </c>
      <c r="BT169" s="5">
        <v>0.47916666666666669</v>
      </c>
      <c r="BU169" t="s">
        <v>509</v>
      </c>
      <c r="BV169" t="s">
        <v>89</v>
      </c>
      <c r="BW169" t="s">
        <v>317</v>
      </c>
      <c r="BX169" t="s">
        <v>318</v>
      </c>
      <c r="BY169">
        <v>99225.21</v>
      </c>
      <c r="CC169" t="s">
        <v>76</v>
      </c>
      <c r="CD169">
        <v>2196</v>
      </c>
      <c r="CE169" t="s">
        <v>351</v>
      </c>
      <c r="CF169" s="3">
        <v>43823</v>
      </c>
      <c r="CI169">
        <v>1</v>
      </c>
      <c r="CJ169">
        <v>1</v>
      </c>
      <c r="CK169">
        <v>21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"029908381400"</f>
        <v>029908381400</v>
      </c>
      <c r="F170" s="3">
        <v>43819</v>
      </c>
      <c r="G170">
        <v>202006</v>
      </c>
      <c r="H170" t="s">
        <v>90</v>
      </c>
      <c r="I170" t="s">
        <v>91</v>
      </c>
      <c r="J170" t="s">
        <v>77</v>
      </c>
      <c r="K170" t="s">
        <v>78</v>
      </c>
      <c r="L170" t="s">
        <v>173</v>
      </c>
      <c r="M170" t="s">
        <v>146</v>
      </c>
      <c r="N170" t="s">
        <v>510</v>
      </c>
      <c r="O170" t="s">
        <v>108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8.58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0.5</v>
      </c>
      <c r="BK170">
        <v>0.5</v>
      </c>
      <c r="BL170" s="4">
        <v>50.45</v>
      </c>
      <c r="BM170" s="4">
        <v>7.57</v>
      </c>
      <c r="BN170" s="4">
        <v>58.02</v>
      </c>
      <c r="BO170" s="4">
        <v>58.02</v>
      </c>
      <c r="BQ170" t="s">
        <v>511</v>
      </c>
      <c r="BR170" t="s">
        <v>95</v>
      </c>
      <c r="BS170" s="3">
        <v>43822</v>
      </c>
      <c r="BT170" s="5">
        <v>0.36249999999999999</v>
      </c>
      <c r="BU170" t="s">
        <v>512</v>
      </c>
      <c r="BV170" t="s">
        <v>85</v>
      </c>
      <c r="BY170">
        <v>2400</v>
      </c>
      <c r="CA170" t="s">
        <v>513</v>
      </c>
      <c r="CC170" t="s">
        <v>146</v>
      </c>
      <c r="CD170">
        <v>7579</v>
      </c>
      <c r="CE170" t="s">
        <v>87</v>
      </c>
      <c r="CF170" s="3">
        <v>43823</v>
      </c>
      <c r="CI170">
        <v>1</v>
      </c>
      <c r="CJ170">
        <v>1</v>
      </c>
      <c r="CK170">
        <v>21</v>
      </c>
      <c r="CL170" t="s">
        <v>89</v>
      </c>
    </row>
    <row r="171" spans="1:90">
      <c r="A171" t="s">
        <v>104</v>
      </c>
      <c r="B171" t="s">
        <v>73</v>
      </c>
      <c r="C171" t="s">
        <v>74</v>
      </c>
      <c r="E171" t="str">
        <f>"029908368588"</f>
        <v>029908368588</v>
      </c>
      <c r="F171" s="3">
        <v>43819</v>
      </c>
      <c r="G171">
        <v>202006</v>
      </c>
      <c r="H171" t="s">
        <v>118</v>
      </c>
      <c r="I171" t="s">
        <v>119</v>
      </c>
      <c r="J171" t="s">
        <v>155</v>
      </c>
      <c r="K171" t="s">
        <v>78</v>
      </c>
      <c r="L171" t="s">
        <v>161</v>
      </c>
      <c r="M171" t="s">
        <v>162</v>
      </c>
      <c r="N171" t="s">
        <v>78</v>
      </c>
      <c r="O171" t="s">
        <v>180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16.09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</v>
      </c>
      <c r="BJ171">
        <v>0.5</v>
      </c>
      <c r="BK171">
        <v>2</v>
      </c>
      <c r="BL171" s="4">
        <v>94.59</v>
      </c>
      <c r="BM171" s="4">
        <v>14.19</v>
      </c>
      <c r="BN171" s="4">
        <v>108.78</v>
      </c>
      <c r="BO171" s="4">
        <v>108.78</v>
      </c>
      <c r="BQ171" t="s">
        <v>514</v>
      </c>
      <c r="BR171" t="s">
        <v>127</v>
      </c>
      <c r="BS171" s="3">
        <v>43822</v>
      </c>
      <c r="BT171" s="5">
        <v>0.41041666666666665</v>
      </c>
      <c r="BU171" t="s">
        <v>515</v>
      </c>
      <c r="BV171" t="s">
        <v>85</v>
      </c>
      <c r="BY171">
        <v>2400</v>
      </c>
      <c r="CC171" t="s">
        <v>162</v>
      </c>
      <c r="CD171">
        <v>1682</v>
      </c>
      <c r="CE171" t="s">
        <v>87</v>
      </c>
      <c r="CF171" s="3">
        <v>43823</v>
      </c>
      <c r="CI171">
        <v>1</v>
      </c>
      <c r="CJ171">
        <v>1</v>
      </c>
      <c r="CK171">
        <v>31</v>
      </c>
      <c r="CL171" t="s">
        <v>89</v>
      </c>
    </row>
    <row r="172" spans="1:90">
      <c r="A172" t="s">
        <v>72</v>
      </c>
      <c r="B172" t="s">
        <v>73</v>
      </c>
      <c r="C172" t="s">
        <v>74</v>
      </c>
      <c r="E172" t="str">
        <f>"019911576873"</f>
        <v>019911576873</v>
      </c>
      <c r="F172" s="3">
        <v>43818</v>
      </c>
      <c r="G172">
        <v>202006</v>
      </c>
      <c r="H172" t="s">
        <v>173</v>
      </c>
      <c r="I172" t="s">
        <v>146</v>
      </c>
      <c r="J172" t="s">
        <v>77</v>
      </c>
      <c r="K172" t="s">
        <v>78</v>
      </c>
      <c r="L172" t="s">
        <v>75</v>
      </c>
      <c r="M172" t="s">
        <v>76</v>
      </c>
      <c r="N172" t="s">
        <v>77</v>
      </c>
      <c r="O172" t="s">
        <v>108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8.58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 s="4">
        <v>50.45</v>
      </c>
      <c r="BM172" s="4">
        <v>7.57</v>
      </c>
      <c r="BN172" s="4">
        <v>58.02</v>
      </c>
      <c r="BO172" s="4">
        <v>58.02</v>
      </c>
      <c r="BQ172" t="s">
        <v>176</v>
      </c>
      <c r="BR172" t="s">
        <v>282</v>
      </c>
      <c r="BS172" s="3">
        <v>43819</v>
      </c>
      <c r="BT172" s="5">
        <v>0.35069444444444442</v>
      </c>
      <c r="BU172" t="s">
        <v>516</v>
      </c>
      <c r="BV172" t="s">
        <v>85</v>
      </c>
      <c r="BY172">
        <v>1200</v>
      </c>
      <c r="CC172" t="s">
        <v>76</v>
      </c>
      <c r="CD172">
        <v>2013</v>
      </c>
      <c r="CE172" t="s">
        <v>283</v>
      </c>
      <c r="CF172" s="3">
        <v>43822</v>
      </c>
      <c r="CI172">
        <v>1</v>
      </c>
      <c r="CJ172">
        <v>1</v>
      </c>
      <c r="CK172">
        <v>21</v>
      </c>
      <c r="CL172" t="s">
        <v>89</v>
      </c>
    </row>
    <row r="173" spans="1:90">
      <c r="A173" t="s">
        <v>72</v>
      </c>
      <c r="B173" t="s">
        <v>73</v>
      </c>
      <c r="C173" t="s">
        <v>74</v>
      </c>
      <c r="E173" t="str">
        <f>"019911576874"</f>
        <v>019911576874</v>
      </c>
      <c r="F173" s="3">
        <v>43818</v>
      </c>
      <c r="G173">
        <v>202006</v>
      </c>
      <c r="H173" t="s">
        <v>173</v>
      </c>
      <c r="I173" t="s">
        <v>146</v>
      </c>
      <c r="J173" t="s">
        <v>77</v>
      </c>
      <c r="K173" t="s">
        <v>78</v>
      </c>
      <c r="L173" t="s">
        <v>90</v>
      </c>
      <c r="M173" t="s">
        <v>91</v>
      </c>
      <c r="N173" t="s">
        <v>77</v>
      </c>
      <c r="O173" t="s">
        <v>108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8.58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0.7</v>
      </c>
      <c r="BJ173">
        <v>1.7</v>
      </c>
      <c r="BK173">
        <v>2</v>
      </c>
      <c r="BL173" s="4">
        <v>50.45</v>
      </c>
      <c r="BM173" s="4">
        <v>7.57</v>
      </c>
      <c r="BN173" s="4">
        <v>58.02</v>
      </c>
      <c r="BO173" s="4">
        <v>58.02</v>
      </c>
      <c r="BQ173" t="s">
        <v>109</v>
      </c>
      <c r="BR173" t="s">
        <v>282</v>
      </c>
      <c r="BS173" s="3">
        <v>43819</v>
      </c>
      <c r="BT173" s="5">
        <v>0.39930555555555558</v>
      </c>
      <c r="BU173" t="s">
        <v>517</v>
      </c>
      <c r="BV173" t="s">
        <v>85</v>
      </c>
      <c r="BY173">
        <v>8577.52</v>
      </c>
      <c r="CA173" t="s">
        <v>281</v>
      </c>
      <c r="CC173" t="s">
        <v>91</v>
      </c>
      <c r="CD173">
        <v>3629</v>
      </c>
      <c r="CE173" t="s">
        <v>283</v>
      </c>
      <c r="CF173" s="3">
        <v>43822</v>
      </c>
      <c r="CI173">
        <v>1</v>
      </c>
      <c r="CJ173">
        <v>1</v>
      </c>
      <c r="CK173">
        <v>21</v>
      </c>
      <c r="CL173" t="s">
        <v>89</v>
      </c>
    </row>
    <row r="174" spans="1:90">
      <c r="A174" t="s">
        <v>104</v>
      </c>
      <c r="B174" t="s">
        <v>73</v>
      </c>
      <c r="C174" t="s">
        <v>74</v>
      </c>
      <c r="E174" t="str">
        <f>"029908368594"</f>
        <v>029908368594</v>
      </c>
      <c r="F174" s="3">
        <v>43819</v>
      </c>
      <c r="G174">
        <v>202006</v>
      </c>
      <c r="H174" t="s">
        <v>118</v>
      </c>
      <c r="I174" t="s">
        <v>119</v>
      </c>
      <c r="J174" t="s">
        <v>155</v>
      </c>
      <c r="K174" t="s">
        <v>78</v>
      </c>
      <c r="L174" t="s">
        <v>105</v>
      </c>
      <c r="M174" t="s">
        <v>106</v>
      </c>
      <c r="N174" t="s">
        <v>78</v>
      </c>
      <c r="O174" t="s">
        <v>108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8.58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0.5</v>
      </c>
      <c r="BK174">
        <v>2</v>
      </c>
      <c r="BL174" s="4">
        <v>50.45</v>
      </c>
      <c r="BM174" s="4">
        <v>7.57</v>
      </c>
      <c r="BN174" s="4">
        <v>58.02</v>
      </c>
      <c r="BO174" s="4">
        <v>58.02</v>
      </c>
      <c r="BQ174" t="s">
        <v>518</v>
      </c>
      <c r="BR174" t="s">
        <v>127</v>
      </c>
      <c r="BS174" s="3">
        <v>43823</v>
      </c>
      <c r="BT174" s="5">
        <v>0.70833333333333337</v>
      </c>
      <c r="BU174" t="s">
        <v>519</v>
      </c>
      <c r="BV174" t="s">
        <v>89</v>
      </c>
      <c r="BY174">
        <v>2400</v>
      </c>
      <c r="CC174" t="s">
        <v>106</v>
      </c>
      <c r="CD174">
        <v>5200</v>
      </c>
      <c r="CE174" t="s">
        <v>87</v>
      </c>
      <c r="CF174" s="3">
        <v>43825</v>
      </c>
      <c r="CI174">
        <v>1</v>
      </c>
      <c r="CJ174">
        <v>2</v>
      </c>
      <c r="CK174">
        <v>21</v>
      </c>
      <c r="CL174" t="s">
        <v>89</v>
      </c>
    </row>
    <row r="175" spans="1:90">
      <c r="A175" t="s">
        <v>104</v>
      </c>
      <c r="B175" t="s">
        <v>73</v>
      </c>
      <c r="C175" t="s">
        <v>74</v>
      </c>
      <c r="E175" t="str">
        <f>"029908368582"</f>
        <v>029908368582</v>
      </c>
      <c r="F175" s="3">
        <v>43819</v>
      </c>
      <c r="G175">
        <v>202006</v>
      </c>
      <c r="H175" t="s">
        <v>118</v>
      </c>
      <c r="I175" t="s">
        <v>119</v>
      </c>
      <c r="J175" t="s">
        <v>155</v>
      </c>
      <c r="K175" t="s">
        <v>78</v>
      </c>
      <c r="L175" t="s">
        <v>520</v>
      </c>
      <c r="M175" t="s">
        <v>521</v>
      </c>
      <c r="N175" t="s">
        <v>78</v>
      </c>
      <c r="O175" t="s">
        <v>180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16.09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</v>
      </c>
      <c r="BJ175">
        <v>0.5</v>
      </c>
      <c r="BK175">
        <v>2</v>
      </c>
      <c r="BL175" s="4">
        <v>94.59</v>
      </c>
      <c r="BM175" s="4">
        <v>14.19</v>
      </c>
      <c r="BN175" s="4">
        <v>108.78</v>
      </c>
      <c r="BO175" s="4">
        <v>108.78</v>
      </c>
      <c r="BQ175" t="s">
        <v>522</v>
      </c>
      <c r="BR175" t="s">
        <v>127</v>
      </c>
      <c r="BS175" s="3">
        <v>43822</v>
      </c>
      <c r="BT175" s="5">
        <v>0.40347222222222223</v>
      </c>
      <c r="BU175" t="s">
        <v>378</v>
      </c>
      <c r="BV175" t="s">
        <v>85</v>
      </c>
      <c r="BY175">
        <v>2400</v>
      </c>
      <c r="CC175" t="s">
        <v>521</v>
      </c>
      <c r="CD175">
        <v>1449</v>
      </c>
      <c r="CE175" t="s">
        <v>87</v>
      </c>
      <c r="CF175" s="3">
        <v>43823</v>
      </c>
      <c r="CI175">
        <v>1</v>
      </c>
      <c r="CJ175">
        <v>1</v>
      </c>
      <c r="CK175">
        <v>31</v>
      </c>
      <c r="CL175" t="s">
        <v>89</v>
      </c>
    </row>
    <row r="176" spans="1:90">
      <c r="A176" t="s">
        <v>104</v>
      </c>
      <c r="B176" t="s">
        <v>73</v>
      </c>
      <c r="C176" t="s">
        <v>74</v>
      </c>
      <c r="E176" t="str">
        <f>"029908368581"</f>
        <v>029908368581</v>
      </c>
      <c r="F176" s="3">
        <v>43819</v>
      </c>
      <c r="G176">
        <v>202006</v>
      </c>
      <c r="H176" t="s">
        <v>118</v>
      </c>
      <c r="I176" t="s">
        <v>119</v>
      </c>
      <c r="J176" t="s">
        <v>155</v>
      </c>
      <c r="K176" t="s">
        <v>78</v>
      </c>
      <c r="L176" t="s">
        <v>118</v>
      </c>
      <c r="M176" t="s">
        <v>119</v>
      </c>
      <c r="N176" t="s">
        <v>78</v>
      </c>
      <c r="O176" t="s">
        <v>180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6.71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</v>
      </c>
      <c r="BJ176">
        <v>0.5</v>
      </c>
      <c r="BK176">
        <v>2</v>
      </c>
      <c r="BL176" s="4">
        <v>39.42</v>
      </c>
      <c r="BM176" s="4">
        <v>5.91</v>
      </c>
      <c r="BN176" s="4">
        <v>45.33</v>
      </c>
      <c r="BO176" s="4">
        <v>45.33</v>
      </c>
      <c r="BQ176" t="s">
        <v>523</v>
      </c>
      <c r="BR176" t="s">
        <v>127</v>
      </c>
      <c r="BS176" s="3">
        <v>43822</v>
      </c>
      <c r="BT176" s="5">
        <v>0.4055555555555555</v>
      </c>
      <c r="BU176" t="s">
        <v>524</v>
      </c>
      <c r="BV176" t="s">
        <v>85</v>
      </c>
      <c r="BY176">
        <v>2400</v>
      </c>
      <c r="CA176" t="s">
        <v>131</v>
      </c>
      <c r="CC176" t="s">
        <v>119</v>
      </c>
      <c r="CD176">
        <v>3610</v>
      </c>
      <c r="CE176" t="s">
        <v>87</v>
      </c>
      <c r="CF176" s="3">
        <v>43823</v>
      </c>
      <c r="CI176">
        <v>1</v>
      </c>
      <c r="CJ176">
        <v>1</v>
      </c>
      <c r="CK176">
        <v>32</v>
      </c>
      <c r="CL176" t="s">
        <v>89</v>
      </c>
    </row>
    <row r="177" spans="1:90">
      <c r="A177" t="s">
        <v>104</v>
      </c>
      <c r="B177" t="s">
        <v>73</v>
      </c>
      <c r="C177" t="s">
        <v>74</v>
      </c>
      <c r="E177" t="str">
        <f>"029908368590"</f>
        <v>029908368590</v>
      </c>
      <c r="F177" s="3">
        <v>43819</v>
      </c>
      <c r="G177">
        <v>202006</v>
      </c>
      <c r="H177" t="s">
        <v>118</v>
      </c>
      <c r="I177" t="s">
        <v>119</v>
      </c>
      <c r="J177" t="s">
        <v>155</v>
      </c>
      <c r="K177" t="s">
        <v>78</v>
      </c>
      <c r="L177" t="s">
        <v>466</v>
      </c>
      <c r="M177" t="s">
        <v>467</v>
      </c>
      <c r="N177" t="s">
        <v>78</v>
      </c>
      <c r="O177" t="s">
        <v>180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16.09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</v>
      </c>
      <c r="BJ177">
        <v>0.5</v>
      </c>
      <c r="BK177">
        <v>2</v>
      </c>
      <c r="BL177" s="4">
        <v>94.59</v>
      </c>
      <c r="BM177" s="4">
        <v>14.19</v>
      </c>
      <c r="BN177" s="4">
        <v>108.78</v>
      </c>
      <c r="BO177" s="4">
        <v>108.78</v>
      </c>
      <c r="BQ177" t="s">
        <v>525</v>
      </c>
      <c r="BR177" t="s">
        <v>127</v>
      </c>
      <c r="BS177" s="3">
        <v>43822</v>
      </c>
      <c r="BT177" s="5">
        <v>0.5625</v>
      </c>
      <c r="BU177" t="s">
        <v>526</v>
      </c>
      <c r="BV177" t="s">
        <v>85</v>
      </c>
      <c r="BY177">
        <v>2400</v>
      </c>
      <c r="CC177" t="s">
        <v>467</v>
      </c>
      <c r="CD177">
        <v>3257</v>
      </c>
      <c r="CE177" t="s">
        <v>87</v>
      </c>
      <c r="CF177" s="3">
        <v>43823</v>
      </c>
      <c r="CI177">
        <v>2</v>
      </c>
      <c r="CJ177">
        <v>1</v>
      </c>
      <c r="CK177">
        <v>31</v>
      </c>
      <c r="CL177" t="s">
        <v>89</v>
      </c>
    </row>
    <row r="178" spans="1:90">
      <c r="A178" t="s">
        <v>104</v>
      </c>
      <c r="B178" t="s">
        <v>73</v>
      </c>
      <c r="C178" t="s">
        <v>74</v>
      </c>
      <c r="E178" t="str">
        <f>"029908368585"</f>
        <v>029908368585</v>
      </c>
      <c r="F178" s="3">
        <v>43819</v>
      </c>
      <c r="G178">
        <v>202006</v>
      </c>
      <c r="H178" t="s">
        <v>118</v>
      </c>
      <c r="I178" t="s">
        <v>119</v>
      </c>
      <c r="J178" t="s">
        <v>155</v>
      </c>
      <c r="K178" t="s">
        <v>78</v>
      </c>
      <c r="L178" t="s">
        <v>90</v>
      </c>
      <c r="M178" t="s">
        <v>91</v>
      </c>
      <c r="N178" t="s">
        <v>78</v>
      </c>
      <c r="O178" t="s">
        <v>180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6.71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</v>
      </c>
      <c r="BJ178">
        <v>0.5</v>
      </c>
      <c r="BK178">
        <v>2</v>
      </c>
      <c r="BL178" s="4">
        <v>39.42</v>
      </c>
      <c r="BM178" s="4">
        <v>5.91</v>
      </c>
      <c r="BN178" s="4">
        <v>45.33</v>
      </c>
      <c r="BO178" s="4">
        <v>45.33</v>
      </c>
      <c r="BQ178" t="s">
        <v>527</v>
      </c>
      <c r="BR178" t="s">
        <v>127</v>
      </c>
      <c r="BS178" s="3">
        <v>43836</v>
      </c>
      <c r="BT178" s="5">
        <v>0.33819444444444446</v>
      </c>
      <c r="BU178" t="s">
        <v>528</v>
      </c>
      <c r="BV178" t="s">
        <v>89</v>
      </c>
      <c r="BW178" t="s">
        <v>529</v>
      </c>
      <c r="BX178" t="s">
        <v>112</v>
      </c>
      <c r="BY178">
        <v>2400</v>
      </c>
      <c r="CA178" t="s">
        <v>530</v>
      </c>
      <c r="CC178" t="s">
        <v>91</v>
      </c>
      <c r="CD178">
        <v>4000</v>
      </c>
      <c r="CE178" t="s">
        <v>87</v>
      </c>
      <c r="CI178">
        <v>1</v>
      </c>
      <c r="CJ178">
        <v>11</v>
      </c>
      <c r="CK178">
        <v>32</v>
      </c>
      <c r="CL178" t="s">
        <v>89</v>
      </c>
    </row>
    <row r="179" spans="1:90">
      <c r="A179" t="s">
        <v>104</v>
      </c>
      <c r="B179" t="s">
        <v>73</v>
      </c>
      <c r="C179" t="s">
        <v>74</v>
      </c>
      <c r="E179" t="str">
        <f>"029908368583"</f>
        <v>029908368583</v>
      </c>
      <c r="F179" s="3">
        <v>43819</v>
      </c>
      <c r="G179">
        <v>202006</v>
      </c>
      <c r="H179" t="s">
        <v>118</v>
      </c>
      <c r="I179" t="s">
        <v>119</v>
      </c>
      <c r="J179" t="s">
        <v>155</v>
      </c>
      <c r="K179" t="s">
        <v>78</v>
      </c>
      <c r="L179" t="s">
        <v>173</v>
      </c>
      <c r="M179" t="s">
        <v>146</v>
      </c>
      <c r="N179" t="s">
        <v>78</v>
      </c>
      <c r="O179" t="s">
        <v>180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16.09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0.5</v>
      </c>
      <c r="BK179">
        <v>2</v>
      </c>
      <c r="BL179" s="4">
        <v>94.59</v>
      </c>
      <c r="BM179" s="4">
        <v>14.19</v>
      </c>
      <c r="BN179" s="4">
        <v>108.78</v>
      </c>
      <c r="BO179" s="4">
        <v>108.78</v>
      </c>
      <c r="BQ179" t="s">
        <v>531</v>
      </c>
      <c r="BR179" t="s">
        <v>127</v>
      </c>
      <c r="BS179" s="3">
        <v>43822</v>
      </c>
      <c r="BT179" s="5">
        <v>0.35416666666666669</v>
      </c>
      <c r="BU179" t="s">
        <v>216</v>
      </c>
      <c r="BV179" t="s">
        <v>85</v>
      </c>
      <c r="BY179">
        <v>2400</v>
      </c>
      <c r="CC179" t="s">
        <v>146</v>
      </c>
      <c r="CD179">
        <v>8000</v>
      </c>
      <c r="CE179" t="s">
        <v>87</v>
      </c>
      <c r="CF179" s="3">
        <v>43823</v>
      </c>
      <c r="CI179">
        <v>1</v>
      </c>
      <c r="CJ179">
        <v>1</v>
      </c>
      <c r="CK179">
        <v>31</v>
      </c>
      <c r="CL179" t="s">
        <v>89</v>
      </c>
    </row>
    <row r="180" spans="1:90">
      <c r="A180" t="s">
        <v>72</v>
      </c>
      <c r="B180" t="s">
        <v>73</v>
      </c>
      <c r="C180" t="s">
        <v>74</v>
      </c>
      <c r="E180" t="str">
        <f>"080002512408"</f>
        <v>080002512408</v>
      </c>
      <c r="F180" s="3">
        <v>43819</v>
      </c>
      <c r="G180">
        <v>202006</v>
      </c>
      <c r="H180" t="s">
        <v>118</v>
      </c>
      <c r="I180" t="s">
        <v>119</v>
      </c>
      <c r="J180" t="s">
        <v>120</v>
      </c>
      <c r="K180" t="s">
        <v>78</v>
      </c>
      <c r="L180" t="s">
        <v>196</v>
      </c>
      <c r="M180" t="s">
        <v>197</v>
      </c>
      <c r="N180" t="s">
        <v>315</v>
      </c>
      <c r="O180" t="s">
        <v>108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85.78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4.4000000000000004</v>
      </c>
      <c r="BJ180">
        <v>19.899999999999999</v>
      </c>
      <c r="BK180">
        <v>20</v>
      </c>
      <c r="BL180" s="4">
        <v>504.21</v>
      </c>
      <c r="BM180" s="4">
        <v>75.63</v>
      </c>
      <c r="BN180" s="4">
        <v>579.84</v>
      </c>
      <c r="BO180" s="4">
        <v>579.84</v>
      </c>
      <c r="BP180" t="s">
        <v>349</v>
      </c>
      <c r="BQ180" t="s">
        <v>122</v>
      </c>
      <c r="BR180" t="s">
        <v>123</v>
      </c>
      <c r="BS180" s="3">
        <v>43822</v>
      </c>
      <c r="BT180" s="5">
        <v>0.38125000000000003</v>
      </c>
      <c r="BU180" t="s">
        <v>316</v>
      </c>
      <c r="BV180" t="s">
        <v>85</v>
      </c>
      <c r="BY180">
        <v>99636.1</v>
      </c>
      <c r="CA180" t="s">
        <v>319</v>
      </c>
      <c r="CC180" t="s">
        <v>197</v>
      </c>
      <c r="CD180">
        <v>1459</v>
      </c>
      <c r="CE180" t="s">
        <v>351</v>
      </c>
      <c r="CF180" s="3">
        <v>43823</v>
      </c>
      <c r="CI180">
        <v>1</v>
      </c>
      <c r="CJ180">
        <v>1</v>
      </c>
      <c r="CK180">
        <v>21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"009938991908"</f>
        <v>009938991908</v>
      </c>
      <c r="F181" s="3">
        <v>43819</v>
      </c>
      <c r="G181">
        <v>202006</v>
      </c>
      <c r="H181" t="s">
        <v>75</v>
      </c>
      <c r="I181" t="s">
        <v>76</v>
      </c>
      <c r="J181" t="s">
        <v>77</v>
      </c>
      <c r="K181" t="s">
        <v>78</v>
      </c>
      <c r="L181" t="s">
        <v>224</v>
      </c>
      <c r="M181" t="s">
        <v>225</v>
      </c>
      <c r="N181" t="s">
        <v>478</v>
      </c>
      <c r="O181" t="s">
        <v>180</v>
      </c>
      <c r="P181" t="str">
        <f>"...                           "</f>
        <v xml:space="preserve">...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16.09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1.9</v>
      </c>
      <c r="BJ181">
        <v>1.4</v>
      </c>
      <c r="BK181">
        <v>2</v>
      </c>
      <c r="BL181" s="4">
        <v>94.59</v>
      </c>
      <c r="BM181" s="4">
        <v>14.19</v>
      </c>
      <c r="BN181" s="4">
        <v>108.78</v>
      </c>
      <c r="BO181" s="4">
        <v>108.78</v>
      </c>
      <c r="BQ181" t="s">
        <v>532</v>
      </c>
      <c r="BR181" t="s">
        <v>83</v>
      </c>
      <c r="BS181" s="3">
        <v>43822</v>
      </c>
      <c r="BT181" s="5">
        <v>0.58333333333333337</v>
      </c>
      <c r="BU181" t="s">
        <v>533</v>
      </c>
      <c r="BV181" t="s">
        <v>89</v>
      </c>
      <c r="BW181" t="s">
        <v>534</v>
      </c>
      <c r="BX181" t="s">
        <v>437</v>
      </c>
      <c r="BY181">
        <v>6845.9</v>
      </c>
      <c r="CA181" t="s">
        <v>228</v>
      </c>
      <c r="CC181" t="s">
        <v>225</v>
      </c>
      <c r="CD181">
        <v>6000</v>
      </c>
      <c r="CE181" t="s">
        <v>87</v>
      </c>
      <c r="CF181" s="3">
        <v>43823</v>
      </c>
      <c r="CI181">
        <v>1</v>
      </c>
      <c r="CJ181">
        <v>1</v>
      </c>
      <c r="CK181">
        <v>31</v>
      </c>
      <c r="CL181" t="s">
        <v>89</v>
      </c>
    </row>
    <row r="182" spans="1:90">
      <c r="A182" t="s">
        <v>72</v>
      </c>
      <c r="B182" t="s">
        <v>73</v>
      </c>
      <c r="C182" t="s">
        <v>74</v>
      </c>
      <c r="E182" t="str">
        <f>"080002512339"</f>
        <v>080002512339</v>
      </c>
      <c r="F182" s="3">
        <v>43819</v>
      </c>
      <c r="G182">
        <v>202006</v>
      </c>
      <c r="H182" t="s">
        <v>118</v>
      </c>
      <c r="I182" t="s">
        <v>119</v>
      </c>
      <c r="J182" t="s">
        <v>120</v>
      </c>
      <c r="K182" t="s">
        <v>78</v>
      </c>
      <c r="L182" t="s">
        <v>75</v>
      </c>
      <c r="M182" t="s">
        <v>76</v>
      </c>
      <c r="N182" t="s">
        <v>330</v>
      </c>
      <c r="O182" t="s">
        <v>108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57.9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2.2999999999999998</v>
      </c>
      <c r="BJ182">
        <v>13.3</v>
      </c>
      <c r="BK182">
        <v>13.5</v>
      </c>
      <c r="BL182" s="4">
        <v>340.35</v>
      </c>
      <c r="BM182" s="4">
        <v>51.05</v>
      </c>
      <c r="BN182" s="4">
        <v>391.4</v>
      </c>
      <c r="BO182" s="4">
        <v>391.4</v>
      </c>
      <c r="BQ182" t="s">
        <v>122</v>
      </c>
      <c r="BR182" t="s">
        <v>123</v>
      </c>
      <c r="BS182" s="3">
        <v>43822</v>
      </c>
      <c r="BT182" s="5">
        <v>0.375</v>
      </c>
      <c r="BU182" t="s">
        <v>331</v>
      </c>
      <c r="BV182" t="s">
        <v>85</v>
      </c>
      <c r="BY182">
        <v>66649.14</v>
      </c>
      <c r="CA182" t="s">
        <v>332</v>
      </c>
      <c r="CC182" t="s">
        <v>76</v>
      </c>
      <c r="CD182">
        <v>2055</v>
      </c>
      <c r="CE182" t="s">
        <v>125</v>
      </c>
      <c r="CF182" s="3">
        <v>43823</v>
      </c>
      <c r="CI182">
        <v>1</v>
      </c>
      <c r="CJ182">
        <v>1</v>
      </c>
      <c r="CK182">
        <v>21</v>
      </c>
      <c r="CL182" t="s">
        <v>89</v>
      </c>
    </row>
    <row r="183" spans="1:90">
      <c r="A183" t="s">
        <v>72</v>
      </c>
      <c r="B183" t="s">
        <v>73</v>
      </c>
      <c r="C183" t="s">
        <v>74</v>
      </c>
      <c r="E183" t="str">
        <f>"080002512341"</f>
        <v>080002512341</v>
      </c>
      <c r="F183" s="3">
        <v>43819</v>
      </c>
      <c r="G183">
        <v>202006</v>
      </c>
      <c r="H183" t="s">
        <v>118</v>
      </c>
      <c r="I183" t="s">
        <v>119</v>
      </c>
      <c r="J183" t="s">
        <v>120</v>
      </c>
      <c r="K183" t="s">
        <v>78</v>
      </c>
      <c r="L183" t="s">
        <v>224</v>
      </c>
      <c r="M183" t="s">
        <v>225</v>
      </c>
      <c r="N183" t="s">
        <v>226</v>
      </c>
      <c r="O183" t="s">
        <v>108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57.9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6</v>
      </c>
      <c r="BJ183">
        <v>13.4</v>
      </c>
      <c r="BK183">
        <v>13.5</v>
      </c>
      <c r="BL183" s="4">
        <v>340.35</v>
      </c>
      <c r="BM183" s="4">
        <v>51.05</v>
      </c>
      <c r="BN183" s="4">
        <v>391.4</v>
      </c>
      <c r="BO183" s="4">
        <v>391.4</v>
      </c>
      <c r="BP183" t="s">
        <v>349</v>
      </c>
      <c r="BQ183" t="s">
        <v>122</v>
      </c>
      <c r="BR183" t="s">
        <v>123</v>
      </c>
      <c r="BS183" s="3">
        <v>43822</v>
      </c>
      <c r="BT183" s="5">
        <v>0.37222222222222223</v>
      </c>
      <c r="BU183" t="s">
        <v>535</v>
      </c>
      <c r="BV183" t="s">
        <v>85</v>
      </c>
      <c r="BY183">
        <v>33600</v>
      </c>
      <c r="CA183" t="s">
        <v>228</v>
      </c>
      <c r="CC183" t="s">
        <v>225</v>
      </c>
      <c r="CD183">
        <v>6000</v>
      </c>
      <c r="CE183" t="s">
        <v>351</v>
      </c>
      <c r="CF183" s="3">
        <v>43823</v>
      </c>
      <c r="CI183">
        <v>1</v>
      </c>
      <c r="CJ183">
        <v>1</v>
      </c>
      <c r="CK183">
        <v>21</v>
      </c>
      <c r="CL183" t="s">
        <v>89</v>
      </c>
    </row>
    <row r="184" spans="1:90">
      <c r="A184" t="s">
        <v>104</v>
      </c>
      <c r="B184" t="s">
        <v>73</v>
      </c>
      <c r="C184" t="s">
        <v>74</v>
      </c>
      <c r="E184" t="str">
        <f>"029908368591"</f>
        <v>029908368591</v>
      </c>
      <c r="F184" s="3">
        <v>43819</v>
      </c>
      <c r="G184">
        <v>202006</v>
      </c>
      <c r="H184" t="s">
        <v>118</v>
      </c>
      <c r="I184" t="s">
        <v>119</v>
      </c>
      <c r="J184" t="s">
        <v>155</v>
      </c>
      <c r="K184" t="s">
        <v>78</v>
      </c>
      <c r="L184" t="s">
        <v>494</v>
      </c>
      <c r="M184" t="s">
        <v>495</v>
      </c>
      <c r="N184" t="s">
        <v>78</v>
      </c>
      <c r="O184" t="s">
        <v>180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16.09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</v>
      </c>
      <c r="BJ184">
        <v>0.5</v>
      </c>
      <c r="BK184">
        <v>2</v>
      </c>
      <c r="BL184" s="4">
        <v>94.59</v>
      </c>
      <c r="BM184" s="4">
        <v>14.19</v>
      </c>
      <c r="BN184" s="4">
        <v>108.78</v>
      </c>
      <c r="BO184" s="4">
        <v>108.78</v>
      </c>
      <c r="BQ184" t="s">
        <v>496</v>
      </c>
      <c r="BR184" t="s">
        <v>127</v>
      </c>
      <c r="BS184" s="3">
        <v>43822</v>
      </c>
      <c r="BT184" s="5">
        <v>0.48888888888888887</v>
      </c>
      <c r="BU184" t="s">
        <v>536</v>
      </c>
      <c r="BV184" t="s">
        <v>85</v>
      </c>
      <c r="BY184">
        <v>2400</v>
      </c>
      <c r="CA184" t="s">
        <v>537</v>
      </c>
      <c r="CC184" t="s">
        <v>495</v>
      </c>
      <c r="CD184">
        <v>3880</v>
      </c>
      <c r="CE184" t="s">
        <v>87</v>
      </c>
      <c r="CF184" s="3">
        <v>43826</v>
      </c>
      <c r="CI184">
        <v>1</v>
      </c>
      <c r="CJ184">
        <v>1</v>
      </c>
      <c r="CK184">
        <v>31</v>
      </c>
      <c r="CL184" t="s">
        <v>89</v>
      </c>
    </row>
    <row r="185" spans="1:90">
      <c r="A185" t="s">
        <v>104</v>
      </c>
      <c r="B185" t="s">
        <v>73</v>
      </c>
      <c r="C185" t="s">
        <v>74</v>
      </c>
      <c r="E185" t="str">
        <f>"029908368586"</f>
        <v>029908368586</v>
      </c>
      <c r="F185" s="3">
        <v>43819</v>
      </c>
      <c r="G185">
        <v>202006</v>
      </c>
      <c r="H185" t="s">
        <v>118</v>
      </c>
      <c r="I185" t="s">
        <v>119</v>
      </c>
      <c r="J185" t="s">
        <v>155</v>
      </c>
      <c r="K185" t="s">
        <v>78</v>
      </c>
      <c r="L185" t="s">
        <v>364</v>
      </c>
      <c r="M185" t="s">
        <v>365</v>
      </c>
      <c r="N185" t="s">
        <v>78</v>
      </c>
      <c r="O185" t="s">
        <v>180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16.09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</v>
      </c>
      <c r="BJ185">
        <v>0.5</v>
      </c>
      <c r="BK185">
        <v>2</v>
      </c>
      <c r="BL185" s="4">
        <v>94.59</v>
      </c>
      <c r="BM185" s="4">
        <v>14.19</v>
      </c>
      <c r="BN185" s="4">
        <v>108.78</v>
      </c>
      <c r="BO185" s="4">
        <v>108.78</v>
      </c>
      <c r="BQ185" t="s">
        <v>538</v>
      </c>
      <c r="BR185" t="s">
        <v>127</v>
      </c>
      <c r="BS185" t="s">
        <v>110</v>
      </c>
      <c r="BY185">
        <v>2400</v>
      </c>
      <c r="CC185" t="s">
        <v>365</v>
      </c>
      <c r="CD185">
        <v>9301</v>
      </c>
      <c r="CE185" t="s">
        <v>87</v>
      </c>
      <c r="CI185">
        <v>2</v>
      </c>
      <c r="CJ185" t="s">
        <v>110</v>
      </c>
      <c r="CK185">
        <v>31</v>
      </c>
      <c r="CL185" t="s">
        <v>89</v>
      </c>
    </row>
    <row r="186" spans="1:90">
      <c r="A186" t="s">
        <v>104</v>
      </c>
      <c r="B186" t="s">
        <v>73</v>
      </c>
      <c r="C186" t="s">
        <v>74</v>
      </c>
      <c r="E186" t="str">
        <f>"029908368593"</f>
        <v>029908368593</v>
      </c>
      <c r="F186" s="3">
        <v>43819</v>
      </c>
      <c r="G186">
        <v>202006</v>
      </c>
      <c r="H186" t="s">
        <v>118</v>
      </c>
      <c r="I186" t="s">
        <v>119</v>
      </c>
      <c r="J186" t="s">
        <v>155</v>
      </c>
      <c r="K186" t="s">
        <v>78</v>
      </c>
      <c r="L186" t="s">
        <v>539</v>
      </c>
      <c r="M186" t="s">
        <v>540</v>
      </c>
      <c r="N186" t="s">
        <v>78</v>
      </c>
      <c r="O186" t="s">
        <v>180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12.07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0.5</v>
      </c>
      <c r="BK186">
        <v>2</v>
      </c>
      <c r="BL186" s="4">
        <v>70.95</v>
      </c>
      <c r="BM186" s="4">
        <v>10.64</v>
      </c>
      <c r="BN186" s="4">
        <v>81.59</v>
      </c>
      <c r="BO186" s="4">
        <v>81.59</v>
      </c>
      <c r="BQ186" t="s">
        <v>541</v>
      </c>
      <c r="BR186" t="s">
        <v>127</v>
      </c>
      <c r="BS186" s="3">
        <v>43822</v>
      </c>
      <c r="BT186" s="5">
        <v>0.34375</v>
      </c>
      <c r="BU186" t="s">
        <v>515</v>
      </c>
      <c r="BV186" t="s">
        <v>85</v>
      </c>
      <c r="BY186">
        <v>2400</v>
      </c>
      <c r="CA186" t="s">
        <v>542</v>
      </c>
      <c r="CC186" t="s">
        <v>540</v>
      </c>
      <c r="CD186">
        <v>2470</v>
      </c>
      <c r="CE186" t="s">
        <v>87</v>
      </c>
      <c r="CF186" s="3">
        <v>43829</v>
      </c>
      <c r="CI186">
        <v>4</v>
      </c>
      <c r="CJ186">
        <v>1</v>
      </c>
      <c r="CK186">
        <v>34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"080002512347"</f>
        <v>080002512347</v>
      </c>
      <c r="F187" s="3">
        <v>43819</v>
      </c>
      <c r="G187">
        <v>202006</v>
      </c>
      <c r="H187" t="s">
        <v>118</v>
      </c>
      <c r="I187" t="s">
        <v>119</v>
      </c>
      <c r="J187" t="s">
        <v>120</v>
      </c>
      <c r="K187" t="s">
        <v>78</v>
      </c>
      <c r="L187" t="s">
        <v>118</v>
      </c>
      <c r="M187" t="s">
        <v>119</v>
      </c>
      <c r="N187" t="s">
        <v>121</v>
      </c>
      <c r="O187" t="s">
        <v>108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14.74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3</v>
      </c>
      <c r="BJ187">
        <v>6.7</v>
      </c>
      <c r="BK187">
        <v>7</v>
      </c>
      <c r="BL187" s="4">
        <v>86.65</v>
      </c>
      <c r="BM187" s="4">
        <v>13</v>
      </c>
      <c r="BN187" s="4">
        <v>99.65</v>
      </c>
      <c r="BO187" s="4">
        <v>99.65</v>
      </c>
      <c r="BP187" t="s">
        <v>376</v>
      </c>
      <c r="BQ187" t="s">
        <v>122</v>
      </c>
      <c r="BR187" t="s">
        <v>123</v>
      </c>
      <c r="BS187" s="3">
        <v>43822</v>
      </c>
      <c r="BT187" s="5">
        <v>0.52847222222222223</v>
      </c>
      <c r="BU187" t="s">
        <v>543</v>
      </c>
      <c r="BV187" t="s">
        <v>85</v>
      </c>
      <c r="BY187">
        <v>33600</v>
      </c>
      <c r="CA187" t="s">
        <v>131</v>
      </c>
      <c r="CC187" t="s">
        <v>119</v>
      </c>
      <c r="CD187">
        <v>3652</v>
      </c>
      <c r="CE187" t="s">
        <v>125</v>
      </c>
      <c r="CF187" s="3">
        <v>43823</v>
      </c>
      <c r="CI187">
        <v>1</v>
      </c>
      <c r="CJ187">
        <v>1</v>
      </c>
      <c r="CK187">
        <v>22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"080002512394"</f>
        <v>080002512394</v>
      </c>
      <c r="F188" s="3">
        <v>43819</v>
      </c>
      <c r="G188">
        <v>202006</v>
      </c>
      <c r="H188" t="s">
        <v>118</v>
      </c>
      <c r="I188" t="s">
        <v>119</v>
      </c>
      <c r="J188" t="s">
        <v>120</v>
      </c>
      <c r="K188" t="s">
        <v>78</v>
      </c>
      <c r="L188" t="s">
        <v>75</v>
      </c>
      <c r="M188" t="s">
        <v>76</v>
      </c>
      <c r="N188" t="s">
        <v>284</v>
      </c>
      <c r="O188" t="s">
        <v>108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113.65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4.5999999999999996</v>
      </c>
      <c r="BJ188">
        <v>26.4</v>
      </c>
      <c r="BK188">
        <v>26.5</v>
      </c>
      <c r="BL188" s="4">
        <v>668.06</v>
      </c>
      <c r="BM188" s="4">
        <v>100.21</v>
      </c>
      <c r="BN188" s="4">
        <v>768.27</v>
      </c>
      <c r="BO188" s="4">
        <v>768.27</v>
      </c>
      <c r="BP188" t="s">
        <v>349</v>
      </c>
      <c r="BQ188" t="s">
        <v>122</v>
      </c>
      <c r="BR188" t="s">
        <v>123</v>
      </c>
      <c r="BS188" s="3">
        <v>43822</v>
      </c>
      <c r="BT188" s="5">
        <v>0.41111111111111115</v>
      </c>
      <c r="BU188" t="s">
        <v>544</v>
      </c>
      <c r="BV188" t="s">
        <v>85</v>
      </c>
      <c r="BY188">
        <v>132073.17000000001</v>
      </c>
      <c r="CA188" t="s">
        <v>102</v>
      </c>
      <c r="CC188" t="s">
        <v>76</v>
      </c>
      <c r="CD188">
        <v>2007</v>
      </c>
      <c r="CE188" t="s">
        <v>351</v>
      </c>
      <c r="CF188" s="3">
        <v>43823</v>
      </c>
      <c r="CI188">
        <v>1</v>
      </c>
      <c r="CJ188">
        <v>1</v>
      </c>
      <c r="CK188">
        <v>21</v>
      </c>
      <c r="CL188" t="s">
        <v>89</v>
      </c>
    </row>
    <row r="189" spans="1:90">
      <c r="A189" t="s">
        <v>72</v>
      </c>
      <c r="B189" t="s">
        <v>73</v>
      </c>
      <c r="C189" t="s">
        <v>74</v>
      </c>
      <c r="E189" t="str">
        <f>"080002512351"</f>
        <v>080002512351</v>
      </c>
      <c r="F189" s="3">
        <v>43819</v>
      </c>
      <c r="G189">
        <v>202006</v>
      </c>
      <c r="H189" t="s">
        <v>118</v>
      </c>
      <c r="I189" t="s">
        <v>119</v>
      </c>
      <c r="J189" t="s">
        <v>120</v>
      </c>
      <c r="K189" t="s">
        <v>78</v>
      </c>
      <c r="L189" t="s">
        <v>75</v>
      </c>
      <c r="M189" t="s">
        <v>76</v>
      </c>
      <c r="N189" t="s">
        <v>209</v>
      </c>
      <c r="O189" t="s">
        <v>108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113.65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4.5999999999999996</v>
      </c>
      <c r="BJ189">
        <v>26.4</v>
      </c>
      <c r="BK189">
        <v>26.5</v>
      </c>
      <c r="BL189" s="4">
        <v>668.06</v>
      </c>
      <c r="BM189" s="4">
        <v>100.21</v>
      </c>
      <c r="BN189" s="4">
        <v>768.27</v>
      </c>
      <c r="BO189" s="4">
        <v>768.27</v>
      </c>
      <c r="BP189" t="s">
        <v>545</v>
      </c>
      <c r="BQ189" t="s">
        <v>122</v>
      </c>
      <c r="BR189" t="s">
        <v>123</v>
      </c>
      <c r="BS189" s="3">
        <v>43822</v>
      </c>
      <c r="BT189" s="5">
        <v>0.49722222222222223</v>
      </c>
      <c r="BU189" t="s">
        <v>546</v>
      </c>
      <c r="BV189" t="s">
        <v>89</v>
      </c>
      <c r="BW189" t="s">
        <v>183</v>
      </c>
      <c r="BX189" t="s">
        <v>194</v>
      </c>
      <c r="BY189">
        <v>132070.15</v>
      </c>
      <c r="CA189" t="s">
        <v>102</v>
      </c>
      <c r="CC189" t="s">
        <v>76</v>
      </c>
      <c r="CD189">
        <v>2007</v>
      </c>
      <c r="CE189" t="s">
        <v>351</v>
      </c>
      <c r="CF189" s="3">
        <v>43823</v>
      </c>
      <c r="CI189">
        <v>1</v>
      </c>
      <c r="CJ189">
        <v>1</v>
      </c>
      <c r="CK189">
        <v>21</v>
      </c>
      <c r="CL189" t="s">
        <v>89</v>
      </c>
    </row>
    <row r="190" spans="1:90">
      <c r="A190" t="s">
        <v>72</v>
      </c>
      <c r="B190" t="s">
        <v>73</v>
      </c>
      <c r="C190" t="s">
        <v>74</v>
      </c>
      <c r="E190" t="str">
        <f>"080002512354"</f>
        <v>080002512354</v>
      </c>
      <c r="F190" s="3">
        <v>43819</v>
      </c>
      <c r="G190">
        <v>202006</v>
      </c>
      <c r="H190" t="s">
        <v>118</v>
      </c>
      <c r="I190" t="s">
        <v>119</v>
      </c>
      <c r="J190" t="s">
        <v>120</v>
      </c>
      <c r="K190" t="s">
        <v>78</v>
      </c>
      <c r="L190" t="s">
        <v>118</v>
      </c>
      <c r="M190" t="s">
        <v>119</v>
      </c>
      <c r="N190" t="s">
        <v>126</v>
      </c>
      <c r="O190" t="s">
        <v>108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14.74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</v>
      </c>
      <c r="BJ190">
        <v>6.7</v>
      </c>
      <c r="BK190">
        <v>7</v>
      </c>
      <c r="BL190" s="4">
        <v>86.65</v>
      </c>
      <c r="BM190" s="4">
        <v>13</v>
      </c>
      <c r="BN190" s="4">
        <v>99.65</v>
      </c>
      <c r="BO190" s="4">
        <v>99.65</v>
      </c>
      <c r="BP190" t="s">
        <v>376</v>
      </c>
      <c r="BQ190" t="s">
        <v>122</v>
      </c>
      <c r="BR190" t="s">
        <v>123</v>
      </c>
      <c r="BS190" s="3">
        <v>43831</v>
      </c>
      <c r="BT190" s="5">
        <v>0.45833333333333331</v>
      </c>
      <c r="BU190" t="s">
        <v>547</v>
      </c>
      <c r="BV190" t="s">
        <v>89</v>
      </c>
      <c r="BW190" t="s">
        <v>129</v>
      </c>
      <c r="BX190" t="s">
        <v>130</v>
      </c>
      <c r="BY190">
        <v>33600</v>
      </c>
      <c r="CC190" t="s">
        <v>119</v>
      </c>
      <c r="CD190">
        <v>3610</v>
      </c>
      <c r="CE190" t="s">
        <v>125</v>
      </c>
      <c r="CI190">
        <v>1</v>
      </c>
      <c r="CJ190">
        <v>8</v>
      </c>
      <c r="CK190">
        <v>22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"080002512415"</f>
        <v>080002512415</v>
      </c>
      <c r="F191" s="3">
        <v>43819</v>
      </c>
      <c r="G191">
        <v>202006</v>
      </c>
      <c r="H191" t="s">
        <v>118</v>
      </c>
      <c r="I191" t="s">
        <v>119</v>
      </c>
      <c r="J191" t="s">
        <v>120</v>
      </c>
      <c r="K191" t="s">
        <v>78</v>
      </c>
      <c r="L191" t="s">
        <v>224</v>
      </c>
      <c r="M191" t="s">
        <v>225</v>
      </c>
      <c r="N191" t="s">
        <v>327</v>
      </c>
      <c r="O191" t="s">
        <v>108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57.9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6</v>
      </c>
      <c r="BJ191">
        <v>13.4</v>
      </c>
      <c r="BK191">
        <v>13.5</v>
      </c>
      <c r="BL191" s="4">
        <v>340.35</v>
      </c>
      <c r="BM191" s="4">
        <v>51.05</v>
      </c>
      <c r="BN191" s="4">
        <v>391.4</v>
      </c>
      <c r="BO191" s="4">
        <v>391.4</v>
      </c>
      <c r="BP191" t="s">
        <v>349</v>
      </c>
      <c r="BQ191" t="s">
        <v>122</v>
      </c>
      <c r="BR191" t="s">
        <v>123</v>
      </c>
      <c r="BS191" s="3">
        <v>43822</v>
      </c>
      <c r="BT191" s="5">
        <v>0.39166666666666666</v>
      </c>
      <c r="BU191" t="s">
        <v>360</v>
      </c>
      <c r="BV191" t="s">
        <v>85</v>
      </c>
      <c r="BY191">
        <v>33600</v>
      </c>
      <c r="CA191" t="s">
        <v>329</v>
      </c>
      <c r="CC191" t="s">
        <v>225</v>
      </c>
      <c r="CD191">
        <v>6045</v>
      </c>
      <c r="CE191" t="s">
        <v>351</v>
      </c>
      <c r="CF191" s="3">
        <v>43823</v>
      </c>
      <c r="CI191">
        <v>1</v>
      </c>
      <c r="CJ191">
        <v>1</v>
      </c>
      <c r="CK191">
        <v>21</v>
      </c>
      <c r="CL191" t="s">
        <v>89</v>
      </c>
    </row>
    <row r="192" spans="1:90">
      <c r="A192" t="s">
        <v>72</v>
      </c>
      <c r="B192" t="s">
        <v>73</v>
      </c>
      <c r="C192" t="s">
        <v>74</v>
      </c>
      <c r="E192" t="str">
        <f>"080002512403"</f>
        <v>080002512403</v>
      </c>
      <c r="F192" s="3">
        <v>43819</v>
      </c>
      <c r="G192">
        <v>202006</v>
      </c>
      <c r="H192" t="s">
        <v>118</v>
      </c>
      <c r="I192" t="s">
        <v>119</v>
      </c>
      <c r="J192" t="s">
        <v>120</v>
      </c>
      <c r="K192" t="s">
        <v>78</v>
      </c>
      <c r="L192" t="s">
        <v>92</v>
      </c>
      <c r="M192" t="s">
        <v>93</v>
      </c>
      <c r="N192" t="s">
        <v>294</v>
      </c>
      <c r="O192" t="s">
        <v>108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85.78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5.3</v>
      </c>
      <c r="BJ192">
        <v>19.899999999999999</v>
      </c>
      <c r="BK192">
        <v>20</v>
      </c>
      <c r="BL192" s="4">
        <v>504.21</v>
      </c>
      <c r="BM192" s="4">
        <v>75.63</v>
      </c>
      <c r="BN192" s="4">
        <v>579.84</v>
      </c>
      <c r="BO192" s="4">
        <v>579.84</v>
      </c>
      <c r="BP192" t="s">
        <v>376</v>
      </c>
      <c r="BQ192" t="s">
        <v>172</v>
      </c>
      <c r="BR192" t="s">
        <v>123</v>
      </c>
      <c r="BS192" s="3">
        <v>43822</v>
      </c>
      <c r="BT192" s="5">
        <v>0.43055555555555558</v>
      </c>
      <c r="BU192" t="s">
        <v>548</v>
      </c>
      <c r="BV192" t="s">
        <v>85</v>
      </c>
      <c r="BY192">
        <v>99530.76</v>
      </c>
      <c r="CC192" t="s">
        <v>93</v>
      </c>
      <c r="CD192">
        <v>157</v>
      </c>
      <c r="CE192" t="s">
        <v>351</v>
      </c>
      <c r="CF192" s="3">
        <v>43826</v>
      </c>
      <c r="CI192">
        <v>1</v>
      </c>
      <c r="CJ192">
        <v>1</v>
      </c>
      <c r="CK192">
        <v>21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"080002512401"</f>
        <v>080002512401</v>
      </c>
      <c r="F193" s="3">
        <v>43819</v>
      </c>
      <c r="G193">
        <v>202006</v>
      </c>
      <c r="H193" t="s">
        <v>118</v>
      </c>
      <c r="I193" t="s">
        <v>119</v>
      </c>
      <c r="J193" t="s">
        <v>120</v>
      </c>
      <c r="K193" t="s">
        <v>78</v>
      </c>
      <c r="L193" t="s">
        <v>173</v>
      </c>
      <c r="M193" t="s">
        <v>146</v>
      </c>
      <c r="N193" t="s">
        <v>291</v>
      </c>
      <c r="O193" t="s">
        <v>108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57.9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6</v>
      </c>
      <c r="BJ193">
        <v>13.4</v>
      </c>
      <c r="BK193">
        <v>13.5</v>
      </c>
      <c r="BL193" s="4">
        <v>340.35</v>
      </c>
      <c r="BM193" s="4">
        <v>51.05</v>
      </c>
      <c r="BN193" s="4">
        <v>391.4</v>
      </c>
      <c r="BO193" s="4">
        <v>391.4</v>
      </c>
      <c r="BP193" t="s">
        <v>376</v>
      </c>
      <c r="BQ193" t="s">
        <v>122</v>
      </c>
      <c r="BR193" t="s">
        <v>123</v>
      </c>
      <c r="BS193" s="3">
        <v>43822</v>
      </c>
      <c r="BT193" s="5">
        <v>0.42222222222222222</v>
      </c>
      <c r="BU193" t="s">
        <v>402</v>
      </c>
      <c r="BV193" t="s">
        <v>85</v>
      </c>
      <c r="BY193">
        <v>33600</v>
      </c>
      <c r="CA193" t="s">
        <v>293</v>
      </c>
      <c r="CC193" t="s">
        <v>146</v>
      </c>
      <c r="CD193">
        <v>7535</v>
      </c>
      <c r="CE193" t="s">
        <v>351</v>
      </c>
      <c r="CF193" s="3">
        <v>43823</v>
      </c>
      <c r="CI193">
        <v>1</v>
      </c>
      <c r="CJ193">
        <v>1</v>
      </c>
      <c r="CK193">
        <v>21</v>
      </c>
      <c r="CL193" t="s">
        <v>89</v>
      </c>
    </row>
    <row r="194" spans="1:90">
      <c r="A194" t="s">
        <v>104</v>
      </c>
      <c r="B194" t="s">
        <v>73</v>
      </c>
      <c r="C194" t="s">
        <v>74</v>
      </c>
      <c r="E194" t="str">
        <f>"009939373099"</f>
        <v>009939373099</v>
      </c>
      <c r="F194" s="3">
        <v>43822</v>
      </c>
      <c r="G194">
        <v>202006</v>
      </c>
      <c r="H194" t="s">
        <v>549</v>
      </c>
      <c r="I194" t="s">
        <v>550</v>
      </c>
      <c r="J194" t="s">
        <v>551</v>
      </c>
      <c r="K194" t="s">
        <v>78</v>
      </c>
      <c r="L194" t="s">
        <v>75</v>
      </c>
      <c r="M194" t="s">
        <v>76</v>
      </c>
      <c r="N194" t="s">
        <v>491</v>
      </c>
      <c r="O194" t="s">
        <v>108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16.63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 s="4">
        <v>97.75</v>
      </c>
      <c r="BM194" s="4">
        <v>14.66</v>
      </c>
      <c r="BN194" s="4">
        <v>112.41</v>
      </c>
      <c r="BO194" s="4">
        <v>112.41</v>
      </c>
      <c r="BQ194" t="s">
        <v>552</v>
      </c>
      <c r="BR194" t="s">
        <v>553</v>
      </c>
      <c r="BS194" s="3">
        <v>43823</v>
      </c>
      <c r="BT194" s="5">
        <v>0.34027777777777773</v>
      </c>
      <c r="BU194" t="s">
        <v>160</v>
      </c>
      <c r="BV194" t="s">
        <v>85</v>
      </c>
      <c r="BY194">
        <v>1200</v>
      </c>
      <c r="CC194" t="s">
        <v>76</v>
      </c>
      <c r="CD194">
        <v>2000</v>
      </c>
      <c r="CE194" t="s">
        <v>87</v>
      </c>
      <c r="CF194" s="3">
        <v>43826</v>
      </c>
      <c r="CI194">
        <v>1</v>
      </c>
      <c r="CJ194">
        <v>1</v>
      </c>
      <c r="CK194">
        <v>23</v>
      </c>
      <c r="CL194" t="s">
        <v>89</v>
      </c>
    </row>
    <row r="195" spans="1:90">
      <c r="A195" t="s">
        <v>72</v>
      </c>
      <c r="B195" t="s">
        <v>73</v>
      </c>
      <c r="C195" t="s">
        <v>74</v>
      </c>
      <c r="E195" t="str">
        <f>"080002512374"</f>
        <v>080002512374</v>
      </c>
      <c r="F195" s="3">
        <v>43819</v>
      </c>
      <c r="G195">
        <v>202006</v>
      </c>
      <c r="H195" t="s">
        <v>118</v>
      </c>
      <c r="I195" t="s">
        <v>119</v>
      </c>
      <c r="J195" t="s">
        <v>120</v>
      </c>
      <c r="K195" t="s">
        <v>78</v>
      </c>
      <c r="L195" t="s">
        <v>173</v>
      </c>
      <c r="M195" t="s">
        <v>146</v>
      </c>
      <c r="N195" t="s">
        <v>220</v>
      </c>
      <c r="O195" t="s">
        <v>108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57.9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6</v>
      </c>
      <c r="BJ195">
        <v>13.4</v>
      </c>
      <c r="BK195">
        <v>13.5</v>
      </c>
      <c r="BL195" s="4">
        <v>340.35</v>
      </c>
      <c r="BM195" s="4">
        <v>51.05</v>
      </c>
      <c r="BN195" s="4">
        <v>391.4</v>
      </c>
      <c r="BO195" s="4">
        <v>391.4</v>
      </c>
      <c r="BP195" t="s">
        <v>349</v>
      </c>
      <c r="BQ195" t="s">
        <v>122</v>
      </c>
      <c r="BR195" t="s">
        <v>123</v>
      </c>
      <c r="BS195" s="3">
        <v>43822</v>
      </c>
      <c r="BT195" s="5">
        <v>0.41111111111111115</v>
      </c>
      <c r="BU195" t="s">
        <v>334</v>
      </c>
      <c r="BV195" t="s">
        <v>85</v>
      </c>
      <c r="BY195">
        <v>33600</v>
      </c>
      <c r="CA195" t="s">
        <v>222</v>
      </c>
      <c r="CC195" t="s">
        <v>146</v>
      </c>
      <c r="CD195">
        <v>7560</v>
      </c>
      <c r="CE195" t="s">
        <v>351</v>
      </c>
      <c r="CF195" s="3">
        <v>43823</v>
      </c>
      <c r="CI195">
        <v>1</v>
      </c>
      <c r="CJ195">
        <v>1</v>
      </c>
      <c r="CK195">
        <v>21</v>
      </c>
      <c r="CL195" t="s">
        <v>89</v>
      </c>
    </row>
    <row r="196" spans="1:90">
      <c r="A196" t="s">
        <v>72</v>
      </c>
      <c r="B196" t="s">
        <v>73</v>
      </c>
      <c r="C196" t="s">
        <v>74</v>
      </c>
      <c r="E196" t="str">
        <f>"080002512376"</f>
        <v>080002512376</v>
      </c>
      <c r="F196" s="3">
        <v>43819</v>
      </c>
      <c r="G196">
        <v>202006</v>
      </c>
      <c r="H196" t="s">
        <v>118</v>
      </c>
      <c r="I196" t="s">
        <v>119</v>
      </c>
      <c r="J196" t="s">
        <v>120</v>
      </c>
      <c r="K196" t="s">
        <v>78</v>
      </c>
      <c r="L196" t="s">
        <v>322</v>
      </c>
      <c r="M196" t="s">
        <v>323</v>
      </c>
      <c r="N196" t="s">
        <v>324</v>
      </c>
      <c r="O196" t="s">
        <v>108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57.9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6</v>
      </c>
      <c r="BJ196">
        <v>13.4</v>
      </c>
      <c r="BK196">
        <v>13.5</v>
      </c>
      <c r="BL196" s="4">
        <v>340.35</v>
      </c>
      <c r="BM196" s="4">
        <v>51.05</v>
      </c>
      <c r="BN196" s="4">
        <v>391.4</v>
      </c>
      <c r="BO196" s="4">
        <v>391.4</v>
      </c>
      <c r="BP196" t="s">
        <v>376</v>
      </c>
      <c r="BQ196" t="s">
        <v>172</v>
      </c>
      <c r="BR196" t="s">
        <v>123</v>
      </c>
      <c r="BS196" s="3">
        <v>43822</v>
      </c>
      <c r="BT196" s="5">
        <v>0.38541666666666669</v>
      </c>
      <c r="BU196" t="s">
        <v>554</v>
      </c>
      <c r="BV196" t="s">
        <v>85</v>
      </c>
      <c r="BY196">
        <v>33600</v>
      </c>
      <c r="CA196" t="s">
        <v>555</v>
      </c>
      <c r="CC196" t="s">
        <v>323</v>
      </c>
      <c r="CD196">
        <v>3201</v>
      </c>
      <c r="CE196" t="s">
        <v>351</v>
      </c>
      <c r="CF196" s="3">
        <v>43823</v>
      </c>
      <c r="CI196">
        <v>1</v>
      </c>
      <c r="CJ196">
        <v>1</v>
      </c>
      <c r="CK196">
        <v>21</v>
      </c>
      <c r="CL196" t="s">
        <v>89</v>
      </c>
    </row>
    <row r="197" spans="1:90">
      <c r="A197" t="s">
        <v>72</v>
      </c>
      <c r="B197" t="s">
        <v>73</v>
      </c>
      <c r="C197" t="s">
        <v>74</v>
      </c>
      <c r="E197" t="str">
        <f>"080002512377"</f>
        <v>080002512377</v>
      </c>
      <c r="F197" s="3">
        <v>43819</v>
      </c>
      <c r="G197">
        <v>202006</v>
      </c>
      <c r="H197" t="s">
        <v>118</v>
      </c>
      <c r="I197" t="s">
        <v>119</v>
      </c>
      <c r="J197" t="s">
        <v>120</v>
      </c>
      <c r="K197" t="s">
        <v>78</v>
      </c>
      <c r="L197" t="s">
        <v>173</v>
      </c>
      <c r="M197" t="s">
        <v>146</v>
      </c>
      <c r="N197" t="s">
        <v>217</v>
      </c>
      <c r="O197" t="s">
        <v>108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57.9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6</v>
      </c>
      <c r="BJ197">
        <v>13.4</v>
      </c>
      <c r="BK197">
        <v>13.5</v>
      </c>
      <c r="BL197" s="4">
        <v>340.35</v>
      </c>
      <c r="BM197" s="4">
        <v>51.05</v>
      </c>
      <c r="BN197" s="4">
        <v>391.4</v>
      </c>
      <c r="BO197" s="4">
        <v>391.4</v>
      </c>
      <c r="BP197" t="s">
        <v>349</v>
      </c>
      <c r="BQ197" t="s">
        <v>122</v>
      </c>
      <c r="BR197" t="s">
        <v>123</v>
      </c>
      <c r="BS197" s="3">
        <v>43822</v>
      </c>
      <c r="BT197" s="5">
        <v>0.38541666666666669</v>
      </c>
      <c r="BU197" t="s">
        <v>556</v>
      </c>
      <c r="BV197" t="s">
        <v>85</v>
      </c>
      <c r="BY197">
        <v>33600</v>
      </c>
      <c r="CA197" t="s">
        <v>219</v>
      </c>
      <c r="CC197" t="s">
        <v>146</v>
      </c>
      <c r="CD197">
        <v>7708</v>
      </c>
      <c r="CE197" t="s">
        <v>351</v>
      </c>
      <c r="CF197" s="3">
        <v>43823</v>
      </c>
      <c r="CI197">
        <v>1</v>
      </c>
      <c r="CJ197">
        <v>1</v>
      </c>
      <c r="CK197">
        <v>21</v>
      </c>
      <c r="CL197" t="s">
        <v>89</v>
      </c>
    </row>
    <row r="198" spans="1:90">
      <c r="A198" t="s">
        <v>72</v>
      </c>
      <c r="B198" t="s">
        <v>73</v>
      </c>
      <c r="C198" t="s">
        <v>74</v>
      </c>
      <c r="E198" t="str">
        <f>"080002512384"</f>
        <v>080002512384</v>
      </c>
      <c r="F198" s="3">
        <v>43819</v>
      </c>
      <c r="G198">
        <v>202006</v>
      </c>
      <c r="H198" t="s">
        <v>118</v>
      </c>
      <c r="I198" t="s">
        <v>119</v>
      </c>
      <c r="J198" t="s">
        <v>120</v>
      </c>
      <c r="K198" t="s">
        <v>78</v>
      </c>
      <c r="L198" t="s">
        <v>190</v>
      </c>
      <c r="M198" t="s">
        <v>191</v>
      </c>
      <c r="N198" t="s">
        <v>192</v>
      </c>
      <c r="O198" t="s">
        <v>108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85.78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5.3</v>
      </c>
      <c r="BJ198">
        <v>19.899999999999999</v>
      </c>
      <c r="BK198">
        <v>20</v>
      </c>
      <c r="BL198" s="4">
        <v>504.21</v>
      </c>
      <c r="BM198" s="4">
        <v>75.63</v>
      </c>
      <c r="BN198" s="4">
        <v>579.84</v>
      </c>
      <c r="BO198" s="4">
        <v>579.84</v>
      </c>
      <c r="BP198" t="s">
        <v>349</v>
      </c>
      <c r="BQ198" t="s">
        <v>122</v>
      </c>
      <c r="BR198" t="s">
        <v>123</v>
      </c>
      <c r="BS198" s="3">
        <v>43822</v>
      </c>
      <c r="BT198" s="5">
        <v>0.3972222222222222</v>
      </c>
      <c r="BU198" t="s">
        <v>557</v>
      </c>
      <c r="BV198" t="s">
        <v>85</v>
      </c>
      <c r="BY198">
        <v>99524.93</v>
      </c>
      <c r="CA198" t="s">
        <v>558</v>
      </c>
      <c r="CC198" t="s">
        <v>191</v>
      </c>
      <c r="CD198">
        <v>1724</v>
      </c>
      <c r="CE198" t="s">
        <v>351</v>
      </c>
      <c r="CF198" s="3">
        <v>43823</v>
      </c>
      <c r="CI198">
        <v>1</v>
      </c>
      <c r="CJ198">
        <v>1</v>
      </c>
      <c r="CK198">
        <v>21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"080002512391"</f>
        <v>080002512391</v>
      </c>
      <c r="F199" s="3">
        <v>43819</v>
      </c>
      <c r="G199">
        <v>202006</v>
      </c>
      <c r="H199" t="s">
        <v>118</v>
      </c>
      <c r="I199" t="s">
        <v>119</v>
      </c>
      <c r="J199" t="s">
        <v>120</v>
      </c>
      <c r="K199" t="s">
        <v>78</v>
      </c>
      <c r="L199" t="s">
        <v>75</v>
      </c>
      <c r="M199" t="s">
        <v>76</v>
      </c>
      <c r="N199" t="s">
        <v>304</v>
      </c>
      <c r="O199" t="s">
        <v>108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87.92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9</v>
      </c>
      <c r="BJ199">
        <v>20.2</v>
      </c>
      <c r="BK199">
        <v>20.5</v>
      </c>
      <c r="BL199" s="4">
        <v>516.80999999999995</v>
      </c>
      <c r="BM199" s="4">
        <v>77.52</v>
      </c>
      <c r="BN199" s="4">
        <v>594.33000000000004</v>
      </c>
      <c r="BO199" s="4">
        <v>594.33000000000004</v>
      </c>
      <c r="BP199" t="s">
        <v>559</v>
      </c>
      <c r="BQ199" t="s">
        <v>122</v>
      </c>
      <c r="BR199" t="s">
        <v>123</v>
      </c>
      <c r="BS199" s="3">
        <v>43822</v>
      </c>
      <c r="BT199" s="5">
        <v>0.43263888888888885</v>
      </c>
      <c r="BU199" t="s">
        <v>560</v>
      </c>
      <c r="BV199" t="s">
        <v>85</v>
      </c>
      <c r="BY199">
        <v>33600</v>
      </c>
      <c r="CA199" t="s">
        <v>561</v>
      </c>
      <c r="CC199" t="s">
        <v>76</v>
      </c>
      <c r="CD199">
        <v>2196</v>
      </c>
      <c r="CE199" t="s">
        <v>351</v>
      </c>
      <c r="CF199" s="3">
        <v>43823</v>
      </c>
      <c r="CI199">
        <v>1</v>
      </c>
      <c r="CJ199">
        <v>1</v>
      </c>
      <c r="CK199">
        <v>21</v>
      </c>
      <c r="CL199" t="s">
        <v>89</v>
      </c>
    </row>
    <row r="200" spans="1:90">
      <c r="A200" t="s">
        <v>104</v>
      </c>
      <c r="B200" t="s">
        <v>73</v>
      </c>
      <c r="C200" t="s">
        <v>74</v>
      </c>
      <c r="E200" t="str">
        <f>"029908368611"</f>
        <v>029908368611</v>
      </c>
      <c r="F200" s="3">
        <v>43819</v>
      </c>
      <c r="G200">
        <v>202006</v>
      </c>
      <c r="H200" t="s">
        <v>118</v>
      </c>
      <c r="I200" t="s">
        <v>119</v>
      </c>
      <c r="J200" t="s">
        <v>155</v>
      </c>
      <c r="K200" t="s">
        <v>78</v>
      </c>
      <c r="L200" t="s">
        <v>562</v>
      </c>
      <c r="M200" t="s">
        <v>563</v>
      </c>
      <c r="N200" t="s">
        <v>78</v>
      </c>
      <c r="O200" t="s">
        <v>180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16.63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0.5</v>
      </c>
      <c r="BK200">
        <v>2</v>
      </c>
      <c r="BL200" s="4">
        <v>97.75</v>
      </c>
      <c r="BM200" s="4">
        <v>14.66</v>
      </c>
      <c r="BN200" s="4">
        <v>112.41</v>
      </c>
      <c r="BO200" s="4">
        <v>112.41</v>
      </c>
      <c r="BQ200" t="s">
        <v>564</v>
      </c>
      <c r="BR200" t="s">
        <v>127</v>
      </c>
      <c r="BS200" s="3">
        <v>43822</v>
      </c>
      <c r="BT200" s="5">
        <v>0.53194444444444444</v>
      </c>
      <c r="BU200" t="s">
        <v>565</v>
      </c>
      <c r="BV200" t="s">
        <v>85</v>
      </c>
      <c r="BY200">
        <v>2400</v>
      </c>
      <c r="CA200" t="s">
        <v>566</v>
      </c>
      <c r="CC200" t="s">
        <v>563</v>
      </c>
      <c r="CD200">
        <v>7690</v>
      </c>
      <c r="CE200" t="s">
        <v>87</v>
      </c>
      <c r="CF200" s="3">
        <v>43823</v>
      </c>
      <c r="CI200">
        <v>1</v>
      </c>
      <c r="CJ200">
        <v>1</v>
      </c>
      <c r="CK200">
        <v>33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"080002512436"</f>
        <v>080002512436</v>
      </c>
      <c r="F201" s="3">
        <v>43819</v>
      </c>
      <c r="G201">
        <v>202006</v>
      </c>
      <c r="H201" t="s">
        <v>118</v>
      </c>
      <c r="I201" t="s">
        <v>119</v>
      </c>
      <c r="J201" t="s">
        <v>120</v>
      </c>
      <c r="K201" t="s">
        <v>78</v>
      </c>
      <c r="L201" t="s">
        <v>161</v>
      </c>
      <c r="M201" t="s">
        <v>162</v>
      </c>
      <c r="N201" t="s">
        <v>163</v>
      </c>
      <c r="O201" t="s">
        <v>108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85.78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6</v>
      </c>
      <c r="BJ201">
        <v>20</v>
      </c>
      <c r="BK201">
        <v>20</v>
      </c>
      <c r="BL201" s="4">
        <v>504.21</v>
      </c>
      <c r="BM201" s="4">
        <v>75.63</v>
      </c>
      <c r="BN201" s="4">
        <v>579.84</v>
      </c>
      <c r="BO201" s="4">
        <v>579.84</v>
      </c>
      <c r="BP201" t="s">
        <v>349</v>
      </c>
      <c r="BQ201" t="s">
        <v>172</v>
      </c>
      <c r="BR201" t="s">
        <v>123</v>
      </c>
      <c r="BS201" s="3">
        <v>43822</v>
      </c>
      <c r="BT201" s="5">
        <v>0.38194444444444442</v>
      </c>
      <c r="BU201" t="s">
        <v>369</v>
      </c>
      <c r="BV201" t="s">
        <v>85</v>
      </c>
      <c r="BY201">
        <v>100143.12</v>
      </c>
      <c r="CA201" t="s">
        <v>370</v>
      </c>
      <c r="CC201" t="s">
        <v>162</v>
      </c>
      <c r="CD201">
        <v>1682</v>
      </c>
      <c r="CE201" t="s">
        <v>351</v>
      </c>
      <c r="CF201" s="3">
        <v>43823</v>
      </c>
      <c r="CI201">
        <v>1</v>
      </c>
      <c r="CJ201">
        <v>1</v>
      </c>
      <c r="CK201">
        <v>21</v>
      </c>
      <c r="CL201" t="s">
        <v>89</v>
      </c>
    </row>
    <row r="202" spans="1:90">
      <c r="A202" t="s">
        <v>72</v>
      </c>
      <c r="B202" t="s">
        <v>73</v>
      </c>
      <c r="C202" t="s">
        <v>74</v>
      </c>
      <c r="E202" t="str">
        <f>"080002512398"</f>
        <v>080002512398</v>
      </c>
      <c r="F202" s="3">
        <v>43819</v>
      </c>
      <c r="G202">
        <v>202006</v>
      </c>
      <c r="H202" t="s">
        <v>118</v>
      </c>
      <c r="I202" t="s">
        <v>119</v>
      </c>
      <c r="J202" t="s">
        <v>120</v>
      </c>
      <c r="K202" t="s">
        <v>78</v>
      </c>
      <c r="L202" t="s">
        <v>224</v>
      </c>
      <c r="M202" t="s">
        <v>225</v>
      </c>
      <c r="N202" t="s">
        <v>335</v>
      </c>
      <c r="O202" t="s">
        <v>108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57.9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6</v>
      </c>
      <c r="BJ202">
        <v>13.4</v>
      </c>
      <c r="BK202">
        <v>13.5</v>
      </c>
      <c r="BL202" s="4">
        <v>340.35</v>
      </c>
      <c r="BM202" s="4">
        <v>51.05</v>
      </c>
      <c r="BN202" s="4">
        <v>391.4</v>
      </c>
      <c r="BO202" s="4">
        <v>391.4</v>
      </c>
      <c r="BQ202" t="s">
        <v>122</v>
      </c>
      <c r="BR202" t="s">
        <v>123</v>
      </c>
      <c r="BS202" s="3">
        <v>43822</v>
      </c>
      <c r="BT202" s="5">
        <v>0.4368055555555555</v>
      </c>
      <c r="BU202" t="s">
        <v>452</v>
      </c>
      <c r="BV202" t="s">
        <v>85</v>
      </c>
      <c r="BY202">
        <v>33600</v>
      </c>
      <c r="CA202" t="s">
        <v>337</v>
      </c>
      <c r="CC202" t="s">
        <v>225</v>
      </c>
      <c r="CD202">
        <v>6070</v>
      </c>
      <c r="CE202" t="s">
        <v>351</v>
      </c>
      <c r="CF202" s="3">
        <v>43823</v>
      </c>
      <c r="CI202">
        <v>1</v>
      </c>
      <c r="CJ202">
        <v>1</v>
      </c>
      <c r="CK202">
        <v>21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"009935856169"</f>
        <v>009935856169</v>
      </c>
      <c r="F203" s="3">
        <v>43819</v>
      </c>
      <c r="G203">
        <v>202006</v>
      </c>
      <c r="H203" t="s">
        <v>75</v>
      </c>
      <c r="I203" t="s">
        <v>76</v>
      </c>
      <c r="J203" t="s">
        <v>77</v>
      </c>
      <c r="K203" t="s">
        <v>78</v>
      </c>
      <c r="L203" t="s">
        <v>173</v>
      </c>
      <c r="M203" t="s">
        <v>146</v>
      </c>
      <c r="N203" t="s">
        <v>567</v>
      </c>
      <c r="O203" t="s">
        <v>108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81.489999999999995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19</v>
      </c>
      <c r="BJ203">
        <v>10</v>
      </c>
      <c r="BK203">
        <v>19</v>
      </c>
      <c r="BL203" s="4">
        <v>479</v>
      </c>
      <c r="BM203" s="4">
        <v>71.849999999999994</v>
      </c>
      <c r="BN203" s="4">
        <v>550.85</v>
      </c>
      <c r="BO203" s="4">
        <v>550.85</v>
      </c>
      <c r="BQ203" t="s">
        <v>254</v>
      </c>
      <c r="BR203" t="s">
        <v>83</v>
      </c>
      <c r="BS203" s="3">
        <v>43822</v>
      </c>
      <c r="BT203" s="5">
        <v>0.36041666666666666</v>
      </c>
      <c r="BU203" t="s">
        <v>568</v>
      </c>
      <c r="BV203" t="s">
        <v>85</v>
      </c>
      <c r="BY203">
        <v>50221.31</v>
      </c>
      <c r="CA203" t="s">
        <v>256</v>
      </c>
      <c r="CC203" t="s">
        <v>146</v>
      </c>
      <c r="CD203">
        <v>8000</v>
      </c>
      <c r="CE203" t="s">
        <v>87</v>
      </c>
      <c r="CF203" s="3">
        <v>43823</v>
      </c>
      <c r="CI203">
        <v>1</v>
      </c>
      <c r="CJ203">
        <v>1</v>
      </c>
      <c r="CK203">
        <v>21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"009938376827"</f>
        <v>009938376827</v>
      </c>
      <c r="F204" s="3">
        <v>43819</v>
      </c>
      <c r="G204">
        <v>202006</v>
      </c>
      <c r="H204" t="s">
        <v>75</v>
      </c>
      <c r="I204" t="s">
        <v>76</v>
      </c>
      <c r="J204" t="s">
        <v>77</v>
      </c>
      <c r="K204" t="s">
        <v>78</v>
      </c>
      <c r="L204" t="s">
        <v>90</v>
      </c>
      <c r="M204" t="s">
        <v>91</v>
      </c>
      <c r="N204" t="s">
        <v>77</v>
      </c>
      <c r="O204" t="s">
        <v>108</v>
      </c>
      <c r="P204" t="str">
        <f>"....                          "</f>
        <v xml:space="preserve">....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53.61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12.2</v>
      </c>
      <c r="BJ204">
        <v>7.2</v>
      </c>
      <c r="BK204">
        <v>12.5</v>
      </c>
      <c r="BL204" s="4">
        <v>315.14</v>
      </c>
      <c r="BM204" s="4">
        <v>47.27</v>
      </c>
      <c r="BN204" s="4">
        <v>362.41</v>
      </c>
      <c r="BO204" s="4">
        <v>362.41</v>
      </c>
      <c r="BQ204" t="s">
        <v>95</v>
      </c>
      <c r="BR204" t="s">
        <v>83</v>
      </c>
      <c r="BS204" s="3">
        <v>43830</v>
      </c>
      <c r="BT204" s="5">
        <v>0.44861111111111113</v>
      </c>
      <c r="BU204" t="s">
        <v>569</v>
      </c>
      <c r="BV204" t="s">
        <v>89</v>
      </c>
      <c r="BW204" t="s">
        <v>129</v>
      </c>
      <c r="BX204" t="s">
        <v>130</v>
      </c>
      <c r="BY204">
        <v>36151.81</v>
      </c>
      <c r="CA204" t="s">
        <v>281</v>
      </c>
      <c r="CC204" t="s">
        <v>91</v>
      </c>
      <c r="CD204">
        <v>3630</v>
      </c>
      <c r="CE204" t="s">
        <v>87</v>
      </c>
      <c r="CF204" s="3">
        <v>43832</v>
      </c>
      <c r="CI204">
        <v>1</v>
      </c>
      <c r="CJ204">
        <v>7</v>
      </c>
      <c r="CK204">
        <v>21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"029908368599"</f>
        <v>029908368599</v>
      </c>
      <c r="F205" s="3">
        <v>43829</v>
      </c>
      <c r="G205">
        <v>202006</v>
      </c>
      <c r="H205" t="s">
        <v>118</v>
      </c>
      <c r="I205" t="s">
        <v>119</v>
      </c>
      <c r="J205" t="s">
        <v>155</v>
      </c>
      <c r="K205" t="s">
        <v>78</v>
      </c>
      <c r="L205" t="s">
        <v>211</v>
      </c>
      <c r="M205" t="s">
        <v>212</v>
      </c>
      <c r="N205" t="s">
        <v>570</v>
      </c>
      <c r="O205" t="s">
        <v>180</v>
      </c>
      <c r="P205" t="str">
        <f>"LINDI                         "</f>
        <v xml:space="preserve">LINDI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28.16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4.3</v>
      </c>
      <c r="BJ205">
        <v>6.1</v>
      </c>
      <c r="BK205">
        <v>7</v>
      </c>
      <c r="BL205" s="4">
        <v>165.55</v>
      </c>
      <c r="BM205" s="4">
        <v>24.83</v>
      </c>
      <c r="BN205" s="4">
        <v>190.38</v>
      </c>
      <c r="BO205" s="4">
        <v>190.38</v>
      </c>
      <c r="BQ205" t="s">
        <v>571</v>
      </c>
      <c r="BR205" t="s">
        <v>127</v>
      </c>
      <c r="BS205" t="s">
        <v>110</v>
      </c>
      <c r="BY205">
        <v>30442.2</v>
      </c>
      <c r="BZ205" t="s">
        <v>27</v>
      </c>
      <c r="CC205" t="s">
        <v>212</v>
      </c>
      <c r="CD205">
        <v>2</v>
      </c>
      <c r="CE205" t="s">
        <v>87</v>
      </c>
      <c r="CI205">
        <v>1</v>
      </c>
      <c r="CJ205" t="s">
        <v>110</v>
      </c>
      <c r="CK205">
        <v>31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"029908368603"</f>
        <v>029908368603</v>
      </c>
      <c r="F206" s="3">
        <v>43829</v>
      </c>
      <c r="G206">
        <v>202006</v>
      </c>
      <c r="H206" t="s">
        <v>118</v>
      </c>
      <c r="I206" t="s">
        <v>119</v>
      </c>
      <c r="J206" t="s">
        <v>155</v>
      </c>
      <c r="K206" t="s">
        <v>78</v>
      </c>
      <c r="L206" t="s">
        <v>196</v>
      </c>
      <c r="M206" t="s">
        <v>197</v>
      </c>
      <c r="N206" t="s">
        <v>572</v>
      </c>
      <c r="O206" t="s">
        <v>180</v>
      </c>
      <c r="P206" t="str">
        <f>"LINDI                         "</f>
        <v xml:space="preserve">LINDI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16.09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0.7</v>
      </c>
      <c r="BJ206">
        <v>2.7</v>
      </c>
      <c r="BK206">
        <v>3</v>
      </c>
      <c r="BL206" s="4">
        <v>94.59</v>
      </c>
      <c r="BM206" s="4">
        <v>14.19</v>
      </c>
      <c r="BN206" s="4">
        <v>108.78</v>
      </c>
      <c r="BO206" s="4">
        <v>108.78</v>
      </c>
      <c r="BQ206" t="s">
        <v>573</v>
      </c>
      <c r="BR206" t="s">
        <v>127</v>
      </c>
      <c r="BS206" s="3">
        <v>43830</v>
      </c>
      <c r="BT206" s="5">
        <v>0.30069444444444443</v>
      </c>
      <c r="BU206" t="s">
        <v>574</v>
      </c>
      <c r="BV206" t="s">
        <v>85</v>
      </c>
      <c r="BY206">
        <v>13631.15</v>
      </c>
      <c r="BZ206" t="s">
        <v>27</v>
      </c>
      <c r="CA206" t="s">
        <v>274</v>
      </c>
      <c r="CC206" t="s">
        <v>197</v>
      </c>
      <c r="CD206">
        <v>1460</v>
      </c>
      <c r="CE206" t="s">
        <v>87</v>
      </c>
      <c r="CF206" s="3">
        <v>43832</v>
      </c>
      <c r="CI206">
        <v>1</v>
      </c>
      <c r="CJ206">
        <v>1</v>
      </c>
      <c r="CK206">
        <v>31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"029908368628"</f>
        <v>029908368628</v>
      </c>
      <c r="F207" s="3">
        <v>43829</v>
      </c>
      <c r="G207">
        <v>202006</v>
      </c>
      <c r="H207" t="s">
        <v>118</v>
      </c>
      <c r="I207" t="s">
        <v>119</v>
      </c>
      <c r="J207" t="s">
        <v>155</v>
      </c>
      <c r="K207" t="s">
        <v>78</v>
      </c>
      <c r="L207" t="s">
        <v>575</v>
      </c>
      <c r="M207" t="s">
        <v>576</v>
      </c>
      <c r="N207" t="s">
        <v>577</v>
      </c>
      <c r="O207" t="s">
        <v>180</v>
      </c>
      <c r="P207" t="str">
        <f>"LINDI                         "</f>
        <v xml:space="preserve">LINDI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16.63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1.6</v>
      </c>
      <c r="BJ207">
        <v>2.7</v>
      </c>
      <c r="BK207">
        <v>3</v>
      </c>
      <c r="BL207" s="4">
        <v>97.75</v>
      </c>
      <c r="BM207" s="4">
        <v>14.66</v>
      </c>
      <c r="BN207" s="4">
        <v>112.41</v>
      </c>
      <c r="BO207" s="4">
        <v>112.41</v>
      </c>
      <c r="BR207" t="s">
        <v>127</v>
      </c>
      <c r="BS207" s="3">
        <v>43830</v>
      </c>
      <c r="BT207" s="5">
        <v>0.39583333333333331</v>
      </c>
      <c r="BU207" t="s">
        <v>578</v>
      </c>
      <c r="BV207" t="s">
        <v>85</v>
      </c>
      <c r="BY207">
        <v>13616.64</v>
      </c>
      <c r="BZ207" t="s">
        <v>27</v>
      </c>
      <c r="CC207" t="s">
        <v>576</v>
      </c>
      <c r="CD207">
        <v>9640</v>
      </c>
      <c r="CE207" t="s">
        <v>87</v>
      </c>
      <c r="CF207" s="3">
        <v>43833</v>
      </c>
      <c r="CI207">
        <v>2</v>
      </c>
      <c r="CJ207">
        <v>1</v>
      </c>
      <c r="CK207">
        <v>33</v>
      </c>
      <c r="CL207" t="s">
        <v>89</v>
      </c>
    </row>
    <row r="208" spans="1:90">
      <c r="A208" t="s">
        <v>104</v>
      </c>
      <c r="B208" t="s">
        <v>73</v>
      </c>
      <c r="C208" t="s">
        <v>74</v>
      </c>
      <c r="E208" t="str">
        <f>"009939373106"</f>
        <v>009939373106</v>
      </c>
      <c r="F208" s="3">
        <v>43829</v>
      </c>
      <c r="G208">
        <v>202006</v>
      </c>
      <c r="H208" t="s">
        <v>549</v>
      </c>
      <c r="I208" t="s">
        <v>550</v>
      </c>
      <c r="J208" t="s">
        <v>155</v>
      </c>
      <c r="K208" t="s">
        <v>78</v>
      </c>
      <c r="L208" t="s">
        <v>75</v>
      </c>
      <c r="M208" t="s">
        <v>76</v>
      </c>
      <c r="N208" t="s">
        <v>579</v>
      </c>
      <c r="O208" t="s">
        <v>108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16.63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0.9</v>
      </c>
      <c r="BJ208">
        <v>1</v>
      </c>
      <c r="BK208">
        <v>1</v>
      </c>
      <c r="BL208" s="4">
        <v>97.75</v>
      </c>
      <c r="BM208" s="4">
        <v>14.66</v>
      </c>
      <c r="BN208" s="4">
        <v>112.41</v>
      </c>
      <c r="BO208" s="4">
        <v>112.41</v>
      </c>
      <c r="BQ208" t="s">
        <v>580</v>
      </c>
      <c r="BS208" s="3">
        <v>43830</v>
      </c>
      <c r="BT208" s="5">
        <v>0.30555555555555552</v>
      </c>
      <c r="BU208" t="s">
        <v>157</v>
      </c>
      <c r="BV208" t="s">
        <v>85</v>
      </c>
      <c r="BY208">
        <v>5114.59</v>
      </c>
      <c r="BZ208" t="s">
        <v>27</v>
      </c>
      <c r="CC208" t="s">
        <v>76</v>
      </c>
      <c r="CD208">
        <v>2000</v>
      </c>
      <c r="CE208" t="s">
        <v>87</v>
      </c>
      <c r="CF208" s="3">
        <v>43832</v>
      </c>
      <c r="CI208">
        <v>1</v>
      </c>
      <c r="CJ208">
        <v>1</v>
      </c>
      <c r="CK208">
        <v>23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"029908368597"</f>
        <v>029908368597</v>
      </c>
      <c r="F209" s="3">
        <v>43829</v>
      </c>
      <c r="G209">
        <v>202006</v>
      </c>
      <c r="H209" t="s">
        <v>118</v>
      </c>
      <c r="I209" t="s">
        <v>119</v>
      </c>
      <c r="J209" t="s">
        <v>155</v>
      </c>
      <c r="K209" t="s">
        <v>78</v>
      </c>
      <c r="L209" t="s">
        <v>190</v>
      </c>
      <c r="M209" t="s">
        <v>191</v>
      </c>
      <c r="N209" t="s">
        <v>581</v>
      </c>
      <c r="O209" t="s">
        <v>180</v>
      </c>
      <c r="P209" t="str">
        <f>"LINDI                         "</f>
        <v xml:space="preserve">LINDI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44.26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6.7</v>
      </c>
      <c r="BJ209">
        <v>10.5</v>
      </c>
      <c r="BK209">
        <v>11</v>
      </c>
      <c r="BL209" s="4">
        <v>260.17</v>
      </c>
      <c r="BM209" s="4">
        <v>39.03</v>
      </c>
      <c r="BN209" s="4">
        <v>299.2</v>
      </c>
      <c r="BO209" s="4">
        <v>299.2</v>
      </c>
      <c r="BQ209" t="s">
        <v>582</v>
      </c>
      <c r="BR209" t="s">
        <v>127</v>
      </c>
      <c r="BS209" s="3">
        <v>43830</v>
      </c>
      <c r="BT209" s="5">
        <v>0.3611111111111111</v>
      </c>
      <c r="BU209" t="s">
        <v>378</v>
      </c>
      <c r="BV209" t="s">
        <v>85</v>
      </c>
      <c r="BY209">
        <v>52693.2</v>
      </c>
      <c r="BZ209" t="s">
        <v>27</v>
      </c>
      <c r="CC209" t="s">
        <v>191</v>
      </c>
      <c r="CD209">
        <v>1724</v>
      </c>
      <c r="CE209" t="s">
        <v>87</v>
      </c>
      <c r="CF209" s="3">
        <v>43832</v>
      </c>
      <c r="CI209">
        <v>1</v>
      </c>
      <c r="CJ209">
        <v>1</v>
      </c>
      <c r="CK209">
        <v>31</v>
      </c>
      <c r="CL209" t="s">
        <v>89</v>
      </c>
    </row>
    <row r="210" spans="1:90">
      <c r="A210" t="s">
        <v>72</v>
      </c>
      <c r="B210" t="s">
        <v>73</v>
      </c>
      <c r="C210" t="s">
        <v>74</v>
      </c>
      <c r="E210" t="str">
        <f>"029908368600"</f>
        <v>029908368600</v>
      </c>
      <c r="F210" s="3">
        <v>43829</v>
      </c>
      <c r="G210">
        <v>202006</v>
      </c>
      <c r="H210" t="s">
        <v>118</v>
      </c>
      <c r="I210" t="s">
        <v>119</v>
      </c>
      <c r="J210" t="s">
        <v>155</v>
      </c>
      <c r="K210" t="s">
        <v>78</v>
      </c>
      <c r="L210" t="s">
        <v>90</v>
      </c>
      <c r="M210" t="s">
        <v>91</v>
      </c>
      <c r="N210" t="s">
        <v>583</v>
      </c>
      <c r="O210" t="s">
        <v>180</v>
      </c>
      <c r="P210" t="str">
        <f>"LINDI                         "</f>
        <v xml:space="preserve">LINDI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8.2100000000000009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5.2</v>
      </c>
      <c r="BK210">
        <v>6</v>
      </c>
      <c r="BL210" s="4">
        <v>48.26</v>
      </c>
      <c r="BM210" s="4">
        <v>7.24</v>
      </c>
      <c r="BN210" s="4">
        <v>55.5</v>
      </c>
      <c r="BO210" s="4">
        <v>55.5</v>
      </c>
      <c r="BQ210" t="s">
        <v>584</v>
      </c>
      <c r="BR210" t="s">
        <v>127</v>
      </c>
      <c r="BS210" s="3">
        <v>43830</v>
      </c>
      <c r="BT210" s="5">
        <v>0.38194444444444442</v>
      </c>
      <c r="BU210" t="s">
        <v>585</v>
      </c>
      <c r="BV210" t="s">
        <v>85</v>
      </c>
      <c r="BY210">
        <v>25920</v>
      </c>
      <c r="BZ210" t="s">
        <v>27</v>
      </c>
      <c r="CC210" t="s">
        <v>91</v>
      </c>
      <c r="CD210">
        <v>4068</v>
      </c>
      <c r="CE210" t="s">
        <v>87</v>
      </c>
      <c r="CF210" s="3">
        <v>43832</v>
      </c>
      <c r="CI210">
        <v>1</v>
      </c>
      <c r="CJ210">
        <v>1</v>
      </c>
      <c r="CK210">
        <v>32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"029908368595"</f>
        <v>029908368595</v>
      </c>
      <c r="F211" s="3">
        <v>43829</v>
      </c>
      <c r="G211">
        <v>202006</v>
      </c>
      <c r="H211" t="s">
        <v>118</v>
      </c>
      <c r="I211" t="s">
        <v>119</v>
      </c>
      <c r="J211" t="s">
        <v>155</v>
      </c>
      <c r="K211" t="s">
        <v>78</v>
      </c>
      <c r="L211" t="s">
        <v>586</v>
      </c>
      <c r="M211" t="s">
        <v>587</v>
      </c>
      <c r="N211" t="s">
        <v>588</v>
      </c>
      <c r="O211" t="s">
        <v>180</v>
      </c>
      <c r="P211" t="str">
        <f>"LINDI                         "</f>
        <v xml:space="preserve">LINDI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16.63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</v>
      </c>
      <c r="BJ211">
        <v>1.4</v>
      </c>
      <c r="BK211">
        <v>2</v>
      </c>
      <c r="BL211" s="4">
        <v>97.75</v>
      </c>
      <c r="BM211" s="4">
        <v>14.66</v>
      </c>
      <c r="BN211" s="4">
        <v>112.41</v>
      </c>
      <c r="BO211" s="4">
        <v>112.41</v>
      </c>
      <c r="BQ211" t="s">
        <v>589</v>
      </c>
      <c r="BR211" t="s">
        <v>127</v>
      </c>
      <c r="BS211" s="3">
        <v>43832</v>
      </c>
      <c r="BT211" s="5">
        <v>0.41666666666666669</v>
      </c>
      <c r="BU211" t="s">
        <v>590</v>
      </c>
      <c r="BV211" t="s">
        <v>89</v>
      </c>
      <c r="BW211" t="s">
        <v>183</v>
      </c>
      <c r="BX211" t="s">
        <v>184</v>
      </c>
      <c r="BY211">
        <v>6750</v>
      </c>
      <c r="BZ211" t="s">
        <v>27</v>
      </c>
      <c r="CC211" t="s">
        <v>587</v>
      </c>
      <c r="CD211">
        <v>7300</v>
      </c>
      <c r="CE211" t="s">
        <v>87</v>
      </c>
      <c r="CF211" s="3">
        <v>43833</v>
      </c>
      <c r="CI211">
        <v>1</v>
      </c>
      <c r="CJ211">
        <v>3</v>
      </c>
      <c r="CK211">
        <v>33</v>
      </c>
      <c r="CL211" t="s">
        <v>89</v>
      </c>
    </row>
    <row r="212" spans="1:90">
      <c r="A212" t="s">
        <v>72</v>
      </c>
      <c r="B212" t="s">
        <v>73</v>
      </c>
      <c r="C212" t="s">
        <v>74</v>
      </c>
      <c r="E212" t="str">
        <f>"029908368598"</f>
        <v>029908368598</v>
      </c>
      <c r="F212" s="3">
        <v>43829</v>
      </c>
      <c r="G212">
        <v>202006</v>
      </c>
      <c r="H212" t="s">
        <v>118</v>
      </c>
      <c r="I212" t="s">
        <v>119</v>
      </c>
      <c r="J212" t="s">
        <v>155</v>
      </c>
      <c r="K212" t="s">
        <v>78</v>
      </c>
      <c r="L212" t="s">
        <v>79</v>
      </c>
      <c r="M212" t="s">
        <v>80</v>
      </c>
      <c r="N212" t="s">
        <v>591</v>
      </c>
      <c r="O212" t="s">
        <v>180</v>
      </c>
      <c r="P212" t="str">
        <f>"LINDI                         "</f>
        <v xml:space="preserve">LINDI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6.71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 s="4">
        <v>39.42</v>
      </c>
      <c r="BM212" s="4">
        <v>5.91</v>
      </c>
      <c r="BN212" s="4">
        <v>45.33</v>
      </c>
      <c r="BO212" s="4">
        <v>45.33</v>
      </c>
      <c r="BQ212" t="s">
        <v>592</v>
      </c>
      <c r="BR212" t="s">
        <v>127</v>
      </c>
      <c r="BS212" s="3">
        <v>43830</v>
      </c>
      <c r="BT212" s="5">
        <v>0.32847222222222222</v>
      </c>
      <c r="BU212" t="s">
        <v>593</v>
      </c>
      <c r="BV212" t="s">
        <v>85</v>
      </c>
      <c r="BY212">
        <v>1200</v>
      </c>
      <c r="BZ212" t="s">
        <v>27</v>
      </c>
      <c r="CA212" t="s">
        <v>86</v>
      </c>
      <c r="CC212" t="s">
        <v>80</v>
      </c>
      <c r="CD212">
        <v>4319</v>
      </c>
      <c r="CE212" t="s">
        <v>87</v>
      </c>
      <c r="CF212" s="3">
        <v>43832</v>
      </c>
      <c r="CI212">
        <v>1</v>
      </c>
      <c r="CJ212">
        <v>1</v>
      </c>
      <c r="CK212">
        <v>32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"029908368596"</f>
        <v>029908368596</v>
      </c>
      <c r="F213" s="3">
        <v>43829</v>
      </c>
      <c r="G213">
        <v>202006</v>
      </c>
      <c r="H213" t="s">
        <v>118</v>
      </c>
      <c r="I213" t="s">
        <v>119</v>
      </c>
      <c r="J213" t="s">
        <v>155</v>
      </c>
      <c r="K213" t="s">
        <v>78</v>
      </c>
      <c r="L213" t="s">
        <v>90</v>
      </c>
      <c r="M213" t="s">
        <v>91</v>
      </c>
      <c r="N213" t="s">
        <v>594</v>
      </c>
      <c r="O213" t="s">
        <v>180</v>
      </c>
      <c r="P213" t="str">
        <f>"LINDI                         "</f>
        <v xml:space="preserve">LINDI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7.46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</v>
      </c>
      <c r="BJ213">
        <v>4.5999999999999996</v>
      </c>
      <c r="BK213">
        <v>5</v>
      </c>
      <c r="BL213" s="4">
        <v>43.84</v>
      </c>
      <c r="BM213" s="4">
        <v>6.58</v>
      </c>
      <c r="BN213" s="4">
        <v>50.42</v>
      </c>
      <c r="BO213" s="4">
        <v>50.42</v>
      </c>
      <c r="BQ213" t="s">
        <v>595</v>
      </c>
      <c r="BR213" t="s">
        <v>127</v>
      </c>
      <c r="BS213" s="3">
        <v>43830</v>
      </c>
      <c r="BT213" s="5">
        <v>0.38055555555555554</v>
      </c>
      <c r="BU213" t="s">
        <v>596</v>
      </c>
      <c r="BV213" t="s">
        <v>85</v>
      </c>
      <c r="BY213">
        <v>23064</v>
      </c>
      <c r="BZ213" t="s">
        <v>27</v>
      </c>
      <c r="CA213" t="s">
        <v>597</v>
      </c>
      <c r="CC213" t="s">
        <v>91</v>
      </c>
      <c r="CD213">
        <v>4092</v>
      </c>
      <c r="CE213" t="s">
        <v>87</v>
      </c>
      <c r="CF213" s="3">
        <v>43832</v>
      </c>
      <c r="CI213">
        <v>1</v>
      </c>
      <c r="CJ213">
        <v>1</v>
      </c>
      <c r="CK213">
        <v>32</v>
      </c>
      <c r="CL213" t="s">
        <v>89</v>
      </c>
    </row>
    <row r="214" spans="1:90">
      <c r="A214" t="s">
        <v>72</v>
      </c>
      <c r="B214" t="s">
        <v>73</v>
      </c>
      <c r="C214" t="s">
        <v>74</v>
      </c>
      <c r="E214" t="str">
        <f>"029908368604"</f>
        <v>029908368604</v>
      </c>
      <c r="F214" s="3">
        <v>43829</v>
      </c>
      <c r="G214">
        <v>202006</v>
      </c>
      <c r="H214" t="s">
        <v>118</v>
      </c>
      <c r="I214" t="s">
        <v>119</v>
      </c>
      <c r="J214" t="s">
        <v>155</v>
      </c>
      <c r="K214" t="s">
        <v>78</v>
      </c>
      <c r="L214" t="s">
        <v>494</v>
      </c>
      <c r="M214" t="s">
        <v>495</v>
      </c>
      <c r="N214" t="s">
        <v>598</v>
      </c>
      <c r="O214" t="s">
        <v>180</v>
      </c>
      <c r="P214" t="str">
        <f>"LINDI                         "</f>
        <v xml:space="preserve">LINDI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16.09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 s="4">
        <v>94.59</v>
      </c>
      <c r="BM214" s="4">
        <v>14.19</v>
      </c>
      <c r="BN214" s="4">
        <v>108.78</v>
      </c>
      <c r="BO214" s="4">
        <v>108.78</v>
      </c>
      <c r="BQ214" t="s">
        <v>599</v>
      </c>
      <c r="BR214" t="s">
        <v>127</v>
      </c>
      <c r="BS214" s="3">
        <v>43830</v>
      </c>
      <c r="BT214" s="5">
        <v>0.47569444444444442</v>
      </c>
      <c r="BU214" t="s">
        <v>599</v>
      </c>
      <c r="BV214" t="s">
        <v>85</v>
      </c>
      <c r="BY214">
        <v>1200</v>
      </c>
      <c r="BZ214" t="s">
        <v>27</v>
      </c>
      <c r="CC214" t="s">
        <v>495</v>
      </c>
      <c r="CD214">
        <v>3880</v>
      </c>
      <c r="CE214" t="s">
        <v>87</v>
      </c>
      <c r="CF214" s="3">
        <v>43833</v>
      </c>
      <c r="CI214">
        <v>1</v>
      </c>
      <c r="CJ214">
        <v>1</v>
      </c>
      <c r="CK214">
        <v>31</v>
      </c>
      <c r="CL214" t="s">
        <v>89</v>
      </c>
    </row>
    <row r="215" spans="1:90">
      <c r="A215" t="s">
        <v>72</v>
      </c>
      <c r="B215" t="s">
        <v>73</v>
      </c>
      <c r="C215" t="s">
        <v>74</v>
      </c>
      <c r="E215" t="str">
        <f>"080002514168"</f>
        <v>080002514168</v>
      </c>
      <c r="F215" s="3">
        <v>43829</v>
      </c>
      <c r="G215">
        <v>202006</v>
      </c>
      <c r="H215" t="s">
        <v>118</v>
      </c>
      <c r="I215" t="s">
        <v>119</v>
      </c>
      <c r="J215" t="s">
        <v>120</v>
      </c>
      <c r="K215" t="s">
        <v>78</v>
      </c>
      <c r="L215" t="s">
        <v>600</v>
      </c>
      <c r="M215" t="s">
        <v>601</v>
      </c>
      <c r="N215" t="s">
        <v>602</v>
      </c>
      <c r="O215" t="s">
        <v>82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17.57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1.2</v>
      </c>
      <c r="BJ215">
        <v>2.4</v>
      </c>
      <c r="BK215">
        <v>3</v>
      </c>
      <c r="BL215" s="4">
        <v>108.28</v>
      </c>
      <c r="BM215" s="4">
        <v>16.239999999999998</v>
      </c>
      <c r="BN215" s="4">
        <v>124.52</v>
      </c>
      <c r="BO215" s="4">
        <v>124.52</v>
      </c>
      <c r="BQ215" t="s">
        <v>603</v>
      </c>
      <c r="BR215" t="s">
        <v>123</v>
      </c>
      <c r="BS215" s="3">
        <v>43830</v>
      </c>
      <c r="BT215" s="5">
        <v>0.35069444444444442</v>
      </c>
      <c r="BU215" t="s">
        <v>604</v>
      </c>
      <c r="BV215" t="s">
        <v>85</v>
      </c>
      <c r="BY215">
        <v>14198.47</v>
      </c>
      <c r="CA215" t="s">
        <v>605</v>
      </c>
      <c r="CC215" t="s">
        <v>601</v>
      </c>
      <c r="CD215">
        <v>1020</v>
      </c>
      <c r="CE215" t="s">
        <v>125</v>
      </c>
      <c r="CF215" s="3">
        <v>43832</v>
      </c>
      <c r="CI215">
        <v>1</v>
      </c>
      <c r="CJ215">
        <v>1</v>
      </c>
      <c r="CK215" t="s">
        <v>606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"080002514166"</f>
        <v>080002514166</v>
      </c>
      <c r="F216" s="3">
        <v>43829</v>
      </c>
      <c r="G216">
        <v>202006</v>
      </c>
      <c r="H216" t="s">
        <v>118</v>
      </c>
      <c r="I216" t="s">
        <v>119</v>
      </c>
      <c r="J216" t="s">
        <v>120</v>
      </c>
      <c r="K216" t="s">
        <v>78</v>
      </c>
      <c r="L216" t="s">
        <v>372</v>
      </c>
      <c r="M216" t="s">
        <v>373</v>
      </c>
      <c r="N216" t="s">
        <v>607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17.57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</v>
      </c>
      <c r="BJ216">
        <v>5.4</v>
      </c>
      <c r="BK216">
        <v>6</v>
      </c>
      <c r="BL216" s="4">
        <v>108.28</v>
      </c>
      <c r="BM216" s="4">
        <v>16.239999999999998</v>
      </c>
      <c r="BN216" s="4">
        <v>124.52</v>
      </c>
      <c r="BO216" s="4">
        <v>124.52</v>
      </c>
      <c r="BQ216" t="s">
        <v>608</v>
      </c>
      <c r="BR216" t="s">
        <v>123</v>
      </c>
      <c r="BS216" t="s">
        <v>110</v>
      </c>
      <c r="BY216">
        <v>27000</v>
      </c>
      <c r="CC216" t="s">
        <v>373</v>
      </c>
      <c r="CD216">
        <v>7100</v>
      </c>
      <c r="CE216" t="s">
        <v>125</v>
      </c>
      <c r="CI216">
        <v>3</v>
      </c>
      <c r="CJ216" t="s">
        <v>110</v>
      </c>
      <c r="CK216" t="s">
        <v>151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"009939332205"</f>
        <v>009939332205</v>
      </c>
      <c r="F217" s="3">
        <v>43829</v>
      </c>
      <c r="G217">
        <v>202006</v>
      </c>
      <c r="H217" t="s">
        <v>173</v>
      </c>
      <c r="I217" t="s">
        <v>146</v>
      </c>
      <c r="J217" t="s">
        <v>188</v>
      </c>
      <c r="K217" t="s">
        <v>78</v>
      </c>
      <c r="L217" t="s">
        <v>75</v>
      </c>
      <c r="M217" t="s">
        <v>76</v>
      </c>
      <c r="N217" t="s">
        <v>175</v>
      </c>
      <c r="O217" t="s">
        <v>82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17.57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0.6</v>
      </c>
      <c r="BJ217">
        <v>1.8</v>
      </c>
      <c r="BK217">
        <v>2</v>
      </c>
      <c r="BL217" s="4">
        <v>108.28</v>
      </c>
      <c r="BM217" s="4">
        <v>16.239999999999998</v>
      </c>
      <c r="BN217" s="4">
        <v>124.52</v>
      </c>
      <c r="BO217" s="4">
        <v>124.52</v>
      </c>
      <c r="BQ217" t="s">
        <v>176</v>
      </c>
      <c r="BR217" t="s">
        <v>122</v>
      </c>
      <c r="BS217" s="3">
        <v>43832</v>
      </c>
      <c r="BT217" s="5">
        <v>0.35902777777777778</v>
      </c>
      <c r="BU217" t="s">
        <v>609</v>
      </c>
      <c r="BV217" t="s">
        <v>85</v>
      </c>
      <c r="BY217">
        <v>11195.6</v>
      </c>
      <c r="CC217" t="s">
        <v>76</v>
      </c>
      <c r="CD217">
        <v>2013</v>
      </c>
      <c r="CE217" t="s">
        <v>87</v>
      </c>
      <c r="CF217" s="3">
        <v>43833</v>
      </c>
      <c r="CI217">
        <v>2</v>
      </c>
      <c r="CJ217">
        <v>3</v>
      </c>
      <c r="CK217" t="s">
        <v>151</v>
      </c>
      <c r="CL217" t="s">
        <v>89</v>
      </c>
    </row>
    <row r="218" spans="1:90">
      <c r="A218" t="s">
        <v>72</v>
      </c>
      <c r="B218" t="s">
        <v>73</v>
      </c>
      <c r="C218" t="s">
        <v>74</v>
      </c>
      <c r="E218" t="str">
        <f>"009939332206"</f>
        <v>009939332206</v>
      </c>
      <c r="F218" s="3">
        <v>43829</v>
      </c>
      <c r="G218">
        <v>202006</v>
      </c>
      <c r="H218" t="s">
        <v>173</v>
      </c>
      <c r="I218" t="s">
        <v>146</v>
      </c>
      <c r="J218" t="s">
        <v>610</v>
      </c>
      <c r="K218" t="s">
        <v>78</v>
      </c>
      <c r="L218" t="s">
        <v>75</v>
      </c>
      <c r="M218" t="s">
        <v>76</v>
      </c>
      <c r="N218" t="s">
        <v>77</v>
      </c>
      <c r="O218" t="s">
        <v>82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17.57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1.5</v>
      </c>
      <c r="BK218">
        <v>2</v>
      </c>
      <c r="BL218" s="4">
        <v>108.28</v>
      </c>
      <c r="BM218" s="4">
        <v>16.239999999999998</v>
      </c>
      <c r="BN218" s="4">
        <v>124.52</v>
      </c>
      <c r="BO218" s="4">
        <v>124.52</v>
      </c>
      <c r="BQ218" t="s">
        <v>176</v>
      </c>
      <c r="BR218" t="s">
        <v>176</v>
      </c>
      <c r="BS218" s="3">
        <v>43832</v>
      </c>
      <c r="BT218" s="5">
        <v>0.35833333333333334</v>
      </c>
      <c r="BU218" t="s">
        <v>609</v>
      </c>
      <c r="BV218" t="s">
        <v>85</v>
      </c>
      <c r="BY218">
        <v>7605.62</v>
      </c>
      <c r="CC218" t="s">
        <v>76</v>
      </c>
      <c r="CD218">
        <v>2013</v>
      </c>
      <c r="CE218" t="s">
        <v>87</v>
      </c>
      <c r="CF218" s="3">
        <v>43833</v>
      </c>
      <c r="CI218">
        <v>2</v>
      </c>
      <c r="CJ218">
        <v>3</v>
      </c>
      <c r="CK218" t="s">
        <v>151</v>
      </c>
      <c r="CL218" t="s">
        <v>89</v>
      </c>
    </row>
    <row r="219" spans="1:90">
      <c r="A219" t="s">
        <v>104</v>
      </c>
      <c r="B219" t="s">
        <v>73</v>
      </c>
      <c r="C219" t="s">
        <v>74</v>
      </c>
      <c r="E219" t="str">
        <f>"029908382474"</f>
        <v>029908382474</v>
      </c>
      <c r="F219" s="3">
        <v>43830</v>
      </c>
      <c r="G219">
        <v>202006</v>
      </c>
      <c r="H219" t="s">
        <v>90</v>
      </c>
      <c r="I219" t="s">
        <v>91</v>
      </c>
      <c r="J219" t="s">
        <v>77</v>
      </c>
      <c r="K219" t="s">
        <v>78</v>
      </c>
      <c r="L219" t="s">
        <v>224</v>
      </c>
      <c r="M219" t="s">
        <v>225</v>
      </c>
      <c r="N219" t="s">
        <v>611</v>
      </c>
      <c r="O219" t="s">
        <v>108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8.58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0.5</v>
      </c>
      <c r="BJ219">
        <v>1.2</v>
      </c>
      <c r="BK219">
        <v>1.5</v>
      </c>
      <c r="BL219" s="4">
        <v>50.45</v>
      </c>
      <c r="BM219" s="4">
        <v>7.57</v>
      </c>
      <c r="BN219" s="4">
        <v>58.02</v>
      </c>
      <c r="BO219" s="4">
        <v>58.02</v>
      </c>
      <c r="BR219" t="s">
        <v>95</v>
      </c>
      <c r="BS219" s="3">
        <v>43832</v>
      </c>
      <c r="BT219" s="5">
        <v>0.625</v>
      </c>
      <c r="BU219" t="s">
        <v>612</v>
      </c>
      <c r="BV219" t="s">
        <v>89</v>
      </c>
      <c r="BW219" t="s">
        <v>534</v>
      </c>
      <c r="BX219" t="s">
        <v>437</v>
      </c>
      <c r="BY219">
        <v>6000</v>
      </c>
      <c r="BZ219" t="s">
        <v>27</v>
      </c>
      <c r="CC219" t="s">
        <v>225</v>
      </c>
      <c r="CD219">
        <v>6000</v>
      </c>
      <c r="CE219" t="s">
        <v>87</v>
      </c>
      <c r="CI219">
        <v>1</v>
      </c>
      <c r="CJ219">
        <v>2</v>
      </c>
      <c r="CK219">
        <v>21</v>
      </c>
      <c r="CL219" t="s">
        <v>89</v>
      </c>
    </row>
    <row r="220" spans="1:90">
      <c r="A220" t="s">
        <v>72</v>
      </c>
      <c r="B220" t="s">
        <v>73</v>
      </c>
      <c r="C220" t="s">
        <v>74</v>
      </c>
      <c r="E220" t="str">
        <f>"080002513169"</f>
        <v>080002513169</v>
      </c>
      <c r="F220" s="3">
        <v>43826</v>
      </c>
      <c r="G220">
        <v>202006</v>
      </c>
      <c r="H220" t="s">
        <v>90</v>
      </c>
      <c r="I220" t="s">
        <v>91</v>
      </c>
      <c r="J220" t="s">
        <v>613</v>
      </c>
      <c r="K220" t="s">
        <v>78</v>
      </c>
      <c r="L220" t="s">
        <v>75</v>
      </c>
      <c r="M220" t="s">
        <v>76</v>
      </c>
      <c r="N220" t="s">
        <v>170</v>
      </c>
      <c r="O220" t="s">
        <v>108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8.58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0.6</v>
      </c>
      <c r="BK220">
        <v>1</v>
      </c>
      <c r="BL220" s="4">
        <v>50.45</v>
      </c>
      <c r="BM220" s="4">
        <v>7.57</v>
      </c>
      <c r="BN220" s="4">
        <v>58.02</v>
      </c>
      <c r="BO220" s="4">
        <v>58.02</v>
      </c>
      <c r="BQ220" t="s">
        <v>171</v>
      </c>
      <c r="BR220" t="s">
        <v>172</v>
      </c>
      <c r="BS220" s="3">
        <v>43832</v>
      </c>
      <c r="BT220" s="5">
        <v>0.47222222222222227</v>
      </c>
      <c r="BU220" t="s">
        <v>614</v>
      </c>
      <c r="BV220" t="s">
        <v>89</v>
      </c>
      <c r="BW220" t="s">
        <v>183</v>
      </c>
      <c r="BX220" t="s">
        <v>306</v>
      </c>
      <c r="BY220">
        <v>3000</v>
      </c>
      <c r="CC220" t="s">
        <v>76</v>
      </c>
      <c r="CD220">
        <v>2013</v>
      </c>
      <c r="CE220" t="s">
        <v>132</v>
      </c>
      <c r="CF220" s="3">
        <v>43833</v>
      </c>
      <c r="CI220">
        <v>1</v>
      </c>
      <c r="CJ220">
        <v>2</v>
      </c>
      <c r="CK220">
        <v>21</v>
      </c>
      <c r="CL220" t="s">
        <v>89</v>
      </c>
    </row>
    <row r="221" spans="1:90">
      <c r="A221" t="s">
        <v>72</v>
      </c>
      <c r="B221" t="s">
        <v>73</v>
      </c>
      <c r="C221" t="s">
        <v>74</v>
      </c>
      <c r="E221" t="str">
        <f>"080002513119"</f>
        <v>080002513119</v>
      </c>
      <c r="F221" s="3">
        <v>43823</v>
      </c>
      <c r="G221">
        <v>202006</v>
      </c>
      <c r="H221" t="s">
        <v>224</v>
      </c>
      <c r="I221" t="s">
        <v>225</v>
      </c>
      <c r="J221" t="s">
        <v>327</v>
      </c>
      <c r="K221" t="s">
        <v>78</v>
      </c>
      <c r="L221" t="s">
        <v>75</v>
      </c>
      <c r="M221" t="s">
        <v>76</v>
      </c>
      <c r="N221" t="s">
        <v>170</v>
      </c>
      <c r="O221" t="s">
        <v>108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8.58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 s="4">
        <v>50.45</v>
      </c>
      <c r="BM221" s="4">
        <v>7.57</v>
      </c>
      <c r="BN221" s="4">
        <v>58.02</v>
      </c>
      <c r="BO221" s="4">
        <v>58.02</v>
      </c>
      <c r="BQ221" t="s">
        <v>171</v>
      </c>
      <c r="BR221" t="s">
        <v>122</v>
      </c>
      <c r="BS221" s="3">
        <v>43833</v>
      </c>
      <c r="BT221" s="5">
        <v>0.39583333333333331</v>
      </c>
      <c r="BU221" t="s">
        <v>615</v>
      </c>
      <c r="BV221" t="s">
        <v>89</v>
      </c>
      <c r="BW221" t="s">
        <v>183</v>
      </c>
      <c r="BX221" t="s">
        <v>361</v>
      </c>
      <c r="BY221">
        <v>1200</v>
      </c>
      <c r="CC221" t="s">
        <v>76</v>
      </c>
      <c r="CD221">
        <v>2013</v>
      </c>
      <c r="CE221" t="s">
        <v>132</v>
      </c>
      <c r="CI221">
        <v>1</v>
      </c>
      <c r="CJ221">
        <v>3</v>
      </c>
      <c r="CK221">
        <v>21</v>
      </c>
      <c r="CL221" t="s">
        <v>89</v>
      </c>
    </row>
    <row r="222" spans="1:90">
      <c r="A222" t="s">
        <v>72</v>
      </c>
      <c r="B222" t="s">
        <v>73</v>
      </c>
      <c r="C222" t="s">
        <v>74</v>
      </c>
      <c r="E222" t="str">
        <f>"080002513146"</f>
        <v>080002513146</v>
      </c>
      <c r="F222" s="3">
        <v>43830</v>
      </c>
      <c r="G222">
        <v>202006</v>
      </c>
      <c r="H222" t="s">
        <v>211</v>
      </c>
      <c r="I222" t="s">
        <v>212</v>
      </c>
      <c r="J222" t="s">
        <v>309</v>
      </c>
      <c r="K222" t="s">
        <v>78</v>
      </c>
      <c r="L222" t="s">
        <v>75</v>
      </c>
      <c r="M222" t="s">
        <v>76</v>
      </c>
      <c r="N222" t="s">
        <v>170</v>
      </c>
      <c r="O222" t="s">
        <v>108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8.58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0.5</v>
      </c>
      <c r="BK222">
        <v>1</v>
      </c>
      <c r="BL222" s="4">
        <v>50.45</v>
      </c>
      <c r="BM222" s="4">
        <v>7.57</v>
      </c>
      <c r="BN222" s="4">
        <v>58.02</v>
      </c>
      <c r="BO222" s="4">
        <v>58.02</v>
      </c>
      <c r="BQ222" t="s">
        <v>171</v>
      </c>
      <c r="BR222" t="s">
        <v>122</v>
      </c>
      <c r="BS222" s="3">
        <v>43832</v>
      </c>
      <c r="BT222" s="5">
        <v>0.35902777777777778</v>
      </c>
      <c r="BU222" t="s">
        <v>378</v>
      </c>
      <c r="BV222" t="s">
        <v>85</v>
      </c>
      <c r="BY222">
        <v>2400</v>
      </c>
      <c r="BZ222" t="s">
        <v>27</v>
      </c>
      <c r="CC222" t="s">
        <v>76</v>
      </c>
      <c r="CD222">
        <v>2013</v>
      </c>
      <c r="CE222" t="s">
        <v>132</v>
      </c>
      <c r="CF222" s="3">
        <v>43833</v>
      </c>
      <c r="CI222">
        <v>1</v>
      </c>
      <c r="CJ222">
        <v>2</v>
      </c>
      <c r="CK222">
        <v>21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"009939650024"</f>
        <v>009939650024</v>
      </c>
      <c r="F223" s="3">
        <v>43830</v>
      </c>
      <c r="G223">
        <v>202006</v>
      </c>
      <c r="H223" t="s">
        <v>75</v>
      </c>
      <c r="I223" t="s">
        <v>76</v>
      </c>
      <c r="J223" t="s">
        <v>616</v>
      </c>
      <c r="K223" t="s">
        <v>78</v>
      </c>
      <c r="L223" t="s">
        <v>75</v>
      </c>
      <c r="M223" t="s">
        <v>76</v>
      </c>
      <c r="N223" t="s">
        <v>617</v>
      </c>
      <c r="O223" t="s">
        <v>108</v>
      </c>
      <c r="P223" t="str">
        <f>"...                           "</f>
        <v xml:space="preserve">...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6.71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1.2</v>
      </c>
      <c r="BJ223">
        <v>1.9</v>
      </c>
      <c r="BK223">
        <v>2</v>
      </c>
      <c r="BL223" s="4">
        <v>39.42</v>
      </c>
      <c r="BM223" s="4">
        <v>5.91</v>
      </c>
      <c r="BN223" s="4">
        <v>45.33</v>
      </c>
      <c r="BO223" s="4">
        <v>45.33</v>
      </c>
      <c r="BQ223" t="s">
        <v>367</v>
      </c>
      <c r="BR223" t="s">
        <v>618</v>
      </c>
      <c r="BS223" s="3">
        <v>43832</v>
      </c>
      <c r="BT223" s="5">
        <v>0.3576388888888889</v>
      </c>
      <c r="BU223" t="s">
        <v>609</v>
      </c>
      <c r="BV223" t="s">
        <v>85</v>
      </c>
      <c r="BY223">
        <v>9416.0499999999993</v>
      </c>
      <c r="BZ223" t="s">
        <v>27</v>
      </c>
      <c r="CC223" t="s">
        <v>76</v>
      </c>
      <c r="CD223">
        <v>2016</v>
      </c>
      <c r="CE223" t="s">
        <v>87</v>
      </c>
      <c r="CF223" s="3">
        <v>43833</v>
      </c>
      <c r="CI223">
        <v>1</v>
      </c>
      <c r="CJ223">
        <v>2</v>
      </c>
      <c r="CK223">
        <v>22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"009939518567"</f>
        <v>009939518567</v>
      </c>
      <c r="F224" s="3">
        <v>43830</v>
      </c>
      <c r="G224">
        <v>202006</v>
      </c>
      <c r="H224" t="s">
        <v>173</v>
      </c>
      <c r="I224" t="s">
        <v>146</v>
      </c>
      <c r="J224" t="s">
        <v>291</v>
      </c>
      <c r="K224" t="s">
        <v>78</v>
      </c>
      <c r="L224" t="s">
        <v>75</v>
      </c>
      <c r="M224" t="s">
        <v>76</v>
      </c>
      <c r="N224" t="s">
        <v>175</v>
      </c>
      <c r="O224" t="s">
        <v>180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16.09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1.5</v>
      </c>
      <c r="BJ224">
        <v>3</v>
      </c>
      <c r="BK224">
        <v>3</v>
      </c>
      <c r="BL224" s="4">
        <v>94.59</v>
      </c>
      <c r="BM224" s="4">
        <v>14.19</v>
      </c>
      <c r="BN224" s="4">
        <v>108.78</v>
      </c>
      <c r="BO224" s="4">
        <v>108.78</v>
      </c>
      <c r="BQ224" t="s">
        <v>619</v>
      </c>
      <c r="BR224" t="s">
        <v>176</v>
      </c>
      <c r="BS224" s="3">
        <v>43832</v>
      </c>
      <c r="BT224" s="5">
        <v>0.35833333333333334</v>
      </c>
      <c r="BU224" t="s">
        <v>609</v>
      </c>
      <c r="BV224" t="s">
        <v>85</v>
      </c>
      <c r="BY224">
        <v>15008.4</v>
      </c>
      <c r="BZ224" t="s">
        <v>27</v>
      </c>
      <c r="CC224" t="s">
        <v>76</v>
      </c>
      <c r="CD224">
        <v>2000</v>
      </c>
      <c r="CE224" t="s">
        <v>87</v>
      </c>
      <c r="CF224" s="3">
        <v>43833</v>
      </c>
      <c r="CI224">
        <v>1</v>
      </c>
      <c r="CJ224">
        <v>2</v>
      </c>
      <c r="CK224">
        <v>31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"009939462763"</f>
        <v>009939462763</v>
      </c>
      <c r="F225" s="3">
        <v>43830</v>
      </c>
      <c r="G225">
        <v>202006</v>
      </c>
      <c r="H225" t="s">
        <v>248</v>
      </c>
      <c r="I225" t="s">
        <v>249</v>
      </c>
      <c r="J225" t="s">
        <v>620</v>
      </c>
      <c r="K225" t="s">
        <v>78</v>
      </c>
      <c r="L225" t="s">
        <v>75</v>
      </c>
      <c r="M225" t="s">
        <v>76</v>
      </c>
      <c r="N225" t="s">
        <v>621</v>
      </c>
      <c r="O225" t="s">
        <v>82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12.07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3.3</v>
      </c>
      <c r="BK225">
        <v>4</v>
      </c>
      <c r="BL225" s="4">
        <v>75.95</v>
      </c>
      <c r="BM225" s="4">
        <v>11.39</v>
      </c>
      <c r="BN225" s="4">
        <v>87.34</v>
      </c>
      <c r="BO225" s="4">
        <v>87.34</v>
      </c>
      <c r="BQ225" t="s">
        <v>166</v>
      </c>
      <c r="BR225" t="s">
        <v>166</v>
      </c>
      <c r="BS225" s="3">
        <v>43833</v>
      </c>
      <c r="BT225" s="5">
        <v>0.39583333333333331</v>
      </c>
      <c r="BU225" t="s">
        <v>615</v>
      </c>
      <c r="BV225" t="s">
        <v>89</v>
      </c>
      <c r="BW225" t="s">
        <v>183</v>
      </c>
      <c r="BX225" t="s">
        <v>361</v>
      </c>
      <c r="BY225">
        <v>16367.66</v>
      </c>
      <c r="CC225" t="s">
        <v>76</v>
      </c>
      <c r="CD225">
        <v>2013</v>
      </c>
      <c r="CE225" t="s">
        <v>87</v>
      </c>
      <c r="CI225">
        <v>1</v>
      </c>
      <c r="CJ225">
        <v>3</v>
      </c>
      <c r="CK225" t="s">
        <v>103</v>
      </c>
      <c r="CL225" t="s">
        <v>89</v>
      </c>
    </row>
    <row r="227" spans="1:90">
      <c r="E227" t="s">
        <v>622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437.5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6909.06</v>
      </c>
      <c r="AL227">
        <v>0</v>
      </c>
      <c r="AM227">
        <v>773.8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I227">
        <v>1060.9000000000001</v>
      </c>
      <c r="BJ227">
        <v>2432.4</v>
      </c>
      <c r="BK227">
        <v>2734</v>
      </c>
      <c r="BL227" s="4">
        <v>45261.36</v>
      </c>
      <c r="BM227" s="4">
        <v>6789.25</v>
      </c>
      <c r="BN227" s="4">
        <v>52050.61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2020-01-06T11:12:22Z</dcterms:created>
  <dcterms:modified xsi:type="dcterms:W3CDTF">2020-01-06T11:12:44Z</dcterms:modified>
</cp:coreProperties>
</file>