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B02CDAD-D578-4F31-B3AB-79E3E26FF1B6}" xr6:coauthVersionLast="47" xr6:coauthVersionMax="47" xr10:uidLastSave="{00000000-0000-0000-0000-000000000000}"/>
  <bookViews>
    <workbookView xWindow="28680" yWindow="-120" windowWidth="20730" windowHeight="11040" xr2:uid="{5E4906C6-03F8-466D-AC0B-2D3858D923E3}"/>
  </bookViews>
  <sheets>
    <sheet name="sdrascd7-IENOMKE1306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<sst xmlns="http://schemas.openxmlformats.org/spreadsheetml/2006/main" count="849" uniqueCount="263">
  <si>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</si>
  <si>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</si>
  <si>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</si>
  <si>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</si>
  <si>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</si>
  <si>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</si>
  <si>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</si>
  <si>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</si>
  <si>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</si>
  <si>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</si>
  <si>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</si>
  <si>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</si>
  <si>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</si>
  <si>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</si>
  <si>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</si>
  <si>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</si>
  <si>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</si>
  <si>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</si>
  <si>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</si>
  <si>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</si>
  <si>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</si>
  <si>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</si>
  <si>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</si>
  <si>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</si>
  <si>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</si>
  <si>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</si>
  <si>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</si>
  <si>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</si>
  <si>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</si>
  <si>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</si>
  <si>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</si>
  <si>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</si>
  <si>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</si>
  <si>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</si>
  <si>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</si>
  <si>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</si>
  <si>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</si>
  <si>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</si>
  <si>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</si>
  <si>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</si>
  <si>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</si>
  <si>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</si>
  <si>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</si>
  <si>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</si>
  <si>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</si>
  <si>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</si>
  <si>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</si>
  <si>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</si>
  <si>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</si>
  <si>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</si>
  <si>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</si>
  <si>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</si>
  <si>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</si>
  <si>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</si>
  <si>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</si>
  <si>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</si>
  <si>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</si>
  <si>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</si>
  <si>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</si>
  <si>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</si>
  <si>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</si>
  <si>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</si>
  <si>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</si>
  <si>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</si>
  <si>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</si>
  <si>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</si>
  <si>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</si>
  <si>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</si>
  <si>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</si>
  <si>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</si>
  <si>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</si>
  <si>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</si>
  <si>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</si>
  <si>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</si>
  <si>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</si>
  <si>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CAPET</t>
  </si>
  <si>
    <t>CAPE TOWN</t>
  </si>
  <si>
    <t xml:space="preserve">Best Spices                        </t>
  </si>
  <si>
    <t xml:space="preserve">                                   </t>
  </si>
  <si>
    <t>JOHAN</t>
  </si>
  <si>
    <t>JOHANNESBURG</t>
  </si>
  <si>
    <t xml:space="preserve">AVI NATIONAL BRANDS                </t>
  </si>
  <si>
    <t>ON1</t>
  </si>
  <si>
    <t>Ravesh Ramlukan</t>
  </si>
  <si>
    <t>Noman</t>
  </si>
  <si>
    <t>methembe</t>
  </si>
  <si>
    <t>no</t>
  </si>
  <si>
    <t>Consignee not available)</t>
  </si>
  <si>
    <t>tes</t>
  </si>
  <si>
    <t>DOC</t>
  </si>
  <si>
    <t>POD received from cell 0737168659 M</t>
  </si>
  <si>
    <t>PARCEL</t>
  </si>
  <si>
    <t>PRETO</t>
  </si>
  <si>
    <t>PRETORIA</t>
  </si>
  <si>
    <t xml:space="preserve">HOME HYPER                         </t>
  </si>
  <si>
    <t>STILB</t>
  </si>
  <si>
    <t>STILBAAI</t>
  </si>
  <si>
    <t xml:space="preserve">J   M UPHOLSTERY                   </t>
  </si>
  <si>
    <t>DBC</t>
  </si>
  <si>
    <t>JEANETTE</t>
  </si>
  <si>
    <t>FATIMA</t>
  </si>
  <si>
    <t>JN KERT</t>
  </si>
  <si>
    <t>yes</t>
  </si>
  <si>
    <t>doc</t>
  </si>
  <si>
    <t xml:space="preserve">I J ITSS AVI                       </t>
  </si>
  <si>
    <t>Sebastian Peters</t>
  </si>
  <si>
    <t>Shirvaan RECEPTION MORGAN</t>
  </si>
  <si>
    <t xml:space="preserve">AVI                                </t>
  </si>
  <si>
    <t>DURBA</t>
  </si>
  <si>
    <t>DURBAN</t>
  </si>
  <si>
    <t xml:space="preserve">NATIONAL BRANDS LTD-DURBAN         </t>
  </si>
  <si>
    <t>MOHAPI</t>
  </si>
  <si>
    <t>DINEO MASHIANE</t>
  </si>
  <si>
    <t>SIGNED</t>
  </si>
  <si>
    <t>WHITE</t>
  </si>
  <si>
    <t>WHITE RIVER</t>
  </si>
  <si>
    <t xml:space="preserve">AVI FIELDMARKETING                 </t>
  </si>
  <si>
    <t>KEMPT</t>
  </si>
  <si>
    <t>KEMPTON PARK</t>
  </si>
  <si>
    <t xml:space="preserve">AVI FIELD MARKETING                </t>
  </si>
  <si>
    <t>NONHLANHLA GAMA</t>
  </si>
  <si>
    <t>EMOH MATHEBULA</t>
  </si>
  <si>
    <t>nonhlanhla</t>
  </si>
  <si>
    <t>POD received from cell 0606520943 M</t>
  </si>
  <si>
    <t xml:space="preserve">I AND J TABLE BAY HARBOUR          </t>
  </si>
  <si>
    <t>ASHEIGH</t>
  </si>
  <si>
    <t>LERATO</t>
  </si>
  <si>
    <t>THANDILE</t>
  </si>
  <si>
    <t>BLOE1</t>
  </si>
  <si>
    <t>BLOEMFONTEIN</t>
  </si>
  <si>
    <t xml:space="preserve">NATIONAL BRANDS LTD BLM            </t>
  </si>
  <si>
    <t>PRICE NDO</t>
  </si>
  <si>
    <t>Lerato</t>
  </si>
  <si>
    <t>the</t>
  </si>
  <si>
    <t>POD received from cell 0720642156 M</t>
  </si>
  <si>
    <t xml:space="preserve">NATIONAL BRANDS LTD DURBAN         </t>
  </si>
  <si>
    <t>MOHOPI</t>
  </si>
  <si>
    <t>DINEO</t>
  </si>
  <si>
    <t>phumeza</t>
  </si>
  <si>
    <t>POD received from cell 0682690407 M</t>
  </si>
  <si>
    <t xml:space="preserve">SALES REP KZN                      </t>
  </si>
  <si>
    <t>SHOBANA</t>
  </si>
  <si>
    <t>shob</t>
  </si>
  <si>
    <t>Late Linehaul Delayed Beyond Skynet Control</t>
  </si>
  <si>
    <t>lev</t>
  </si>
  <si>
    <t>POD received from cell 0843672221 M</t>
  </si>
  <si>
    <t>PINET</t>
  </si>
  <si>
    <t>PINETOWN</t>
  </si>
  <si>
    <t xml:space="preserve">NATIONAL BRANDS LTD                </t>
  </si>
  <si>
    <t>GRIFFITS</t>
  </si>
  <si>
    <t>Kiroshe</t>
  </si>
  <si>
    <t>POD received from cell 0671865619 M</t>
  </si>
  <si>
    <t xml:space="preserve">I AND J HOUSE W CAPE               </t>
  </si>
  <si>
    <t>NDU</t>
  </si>
  <si>
    <t>NELLY</t>
  </si>
  <si>
    <t>Missed cutoff</t>
  </si>
  <si>
    <t>JUH</t>
  </si>
  <si>
    <t>DOC / FUE</t>
  </si>
  <si>
    <t xml:space="preserve">INDOGO COSMETICS W CAPE            </t>
  </si>
  <si>
    <t>TANIA</t>
  </si>
  <si>
    <t>THABO</t>
  </si>
  <si>
    <t>Msizi</t>
  </si>
  <si>
    <t>NGF</t>
  </si>
  <si>
    <t>POD received from cell 0659386993 M</t>
  </si>
  <si>
    <t xml:space="preserve">PRO-PRESS PACKAGING FOREMAN        </t>
  </si>
  <si>
    <t>GIBSON</t>
  </si>
  <si>
    <t>lindi</t>
  </si>
  <si>
    <t>POD received from cell 0612986212 M</t>
  </si>
  <si>
    <t xml:space="preserve">I   J TABLE BAY HARBOUR            </t>
  </si>
  <si>
    <t>KEVIN</t>
  </si>
  <si>
    <t>MORGAN</t>
  </si>
  <si>
    <t>j17991</t>
  </si>
  <si>
    <t xml:space="preserve">PRIONTEX                           </t>
  </si>
  <si>
    <t>MIDRA</t>
  </si>
  <si>
    <t>MIDRAND</t>
  </si>
  <si>
    <t>LESLEY</t>
  </si>
  <si>
    <t>SHAMIL</t>
  </si>
  <si>
    <t>Lesley</t>
  </si>
  <si>
    <t>POD received from cell 0833616148 M</t>
  </si>
  <si>
    <t>VERY URGENT PLEASE COLLECT BEFORE 6.00PM TODAY  DRIVER TO TAKE FLYER WITH FOR THE COLLECTIONO  VERY URGENT</t>
  </si>
  <si>
    <t>?</t>
  </si>
  <si>
    <t>FUE / DOC</t>
  </si>
  <si>
    <t xml:space="preserve">National Brands                    </t>
  </si>
  <si>
    <t xml:space="preserve">Microchem                          </t>
  </si>
  <si>
    <t>SDX</t>
  </si>
  <si>
    <t>LAZARN</t>
  </si>
  <si>
    <t>MOREMI</t>
  </si>
  <si>
    <t>steffano</t>
  </si>
  <si>
    <t>DSD / FUE / doc</t>
  </si>
  <si>
    <t xml:space="preserve">AVI NATIONAL BRANDS LTD            </t>
  </si>
  <si>
    <t xml:space="preserve">NATIONAL BRANDS LTD-RED HILL       </t>
  </si>
  <si>
    <t>DERRICK</t>
  </si>
  <si>
    <t>RUEESA</t>
  </si>
  <si>
    <t>derrick</t>
  </si>
  <si>
    <t>col</t>
  </si>
  <si>
    <t>EAR / FUE / DOC</t>
  </si>
  <si>
    <t>POD received from cell 0651460807 M</t>
  </si>
  <si>
    <t xml:space="preserve">INDIGO COSMETICS                   </t>
  </si>
  <si>
    <t>BERNARD</t>
  </si>
  <si>
    <t>RAEESA</t>
  </si>
  <si>
    <t>Silayi</t>
  </si>
  <si>
    <t>NEVILLO RUDMAN</t>
  </si>
  <si>
    <t>Gailene</t>
  </si>
  <si>
    <t>PORT3</t>
  </si>
  <si>
    <t>PORT ELIZABETH</t>
  </si>
  <si>
    <t xml:space="preserve">NATIONAL BRANDS FM                 </t>
  </si>
  <si>
    <t>ASHLEY</t>
  </si>
  <si>
    <t>RUEESA HASSIM</t>
  </si>
  <si>
    <t>chasley</t>
  </si>
  <si>
    <t>PIET2</t>
  </si>
  <si>
    <t>PIETERSBURG</t>
  </si>
  <si>
    <t>APHIWE</t>
  </si>
  <si>
    <t>CHRIS PHIRI</t>
  </si>
  <si>
    <t>FUE / doc</t>
  </si>
  <si>
    <t>0002</t>
  </si>
  <si>
    <t>GEORG</t>
  </si>
  <si>
    <t>GEORGE</t>
  </si>
  <si>
    <t xml:space="preserve">AVI F M                            </t>
  </si>
  <si>
    <t>ON2</t>
  </si>
  <si>
    <t>CHANTELL MYBURGH</t>
  </si>
  <si>
    <t>RICHARD VAN WYK</t>
  </si>
  <si>
    <t>jennifer</t>
  </si>
  <si>
    <t xml:space="preserve">ENTYCE TEA                         </t>
  </si>
  <si>
    <t xml:space="preserve">VAR DEST                           </t>
  </si>
  <si>
    <t>MOHAPI HADEBE</t>
  </si>
  <si>
    <t>zipho</t>
  </si>
  <si>
    <t xml:space="preserve">NATIONAL BRAND LTD-TEA DEPT        </t>
  </si>
  <si>
    <t>NADIA ABDOOL</t>
  </si>
  <si>
    <t xml:space="preserve">SWIFT LAB MARIGUX MUTRISCIENC      </t>
  </si>
  <si>
    <t>SWIFT LAN</t>
  </si>
  <si>
    <t>MBULELO RAMALATA</t>
  </si>
  <si>
    <t xml:space="preserve">MICROCHEM LAB                      </t>
  </si>
  <si>
    <t>Fiona</t>
  </si>
  <si>
    <t xml:space="preserve">NATIONAL BRANDS LTD WESTMEAD       </t>
  </si>
  <si>
    <t>LERINA SAYANNA</t>
  </si>
  <si>
    <t xml:space="preserve">CIRO BEVERAGE SOL                  </t>
  </si>
  <si>
    <t>SUE-ANN</t>
  </si>
  <si>
    <t>THABO MAKHUBELA</t>
  </si>
  <si>
    <t>gilliano</t>
  </si>
  <si>
    <t>POD received from cell 0659756866 M</t>
  </si>
  <si>
    <t>NA</t>
  </si>
  <si>
    <t>BOTSHWELO</t>
  </si>
  <si>
    <t>ATKINS</t>
  </si>
  <si>
    <t>MARLON</t>
  </si>
  <si>
    <t xml:space="preserve">FRESENIUS KABI MAN SA              </t>
  </si>
  <si>
    <t>YOLANDE</t>
  </si>
  <si>
    <t>ROODE</t>
  </si>
  <si>
    <t>ROODEPOORT</t>
  </si>
  <si>
    <t xml:space="preserve">IPA                                </t>
  </si>
  <si>
    <t>JOHAN VAN TONDER</t>
  </si>
  <si>
    <t>ZAI</t>
  </si>
  <si>
    <t xml:space="preserve">I J TABLE BAY HARBOUR              </t>
  </si>
  <si>
    <t>CLIVE JONES</t>
  </si>
  <si>
    <t>BOTSHELO MASHIANE</t>
  </si>
  <si>
    <t>WELKO</t>
  </si>
  <si>
    <t>WELKOM</t>
  </si>
  <si>
    <t xml:space="preserve">MEDICLINIC                         </t>
  </si>
  <si>
    <t>JO VAN DER SPUY</t>
  </si>
  <si>
    <t>.</t>
  </si>
  <si>
    <t>RANDB</t>
  </si>
  <si>
    <t>RANDBURG</t>
  </si>
  <si>
    <t xml:space="preserve">CLEANROOM LAUNDRY PROFESSIONAL     </t>
  </si>
  <si>
    <t>WENDY VAN DER WALT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</si>
</sst>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27D6-BAF5-439B-92DE-EA04A39743C3}">
  <dimension ref="A1:CN39"/>
  <sheetViews>
    <sheetView tabSelected="1" topLeftCell="A22" workbookViewId="0">
      <selection activeCell="A41" sqref="A41:XFD41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"080011692785"</f>
        <v>080011692785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"PVT                           "</f>
        <v xml:space="preserve">PVT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22.24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72.78</v>
      </c>
      <c r="BM2">
        <v>10.92</v>
      </c>
      <c r="BN2">
        <v>83.7</v>
      </c>
      <c r="BO2">
        <v>83.7</v>
      </c>
      <c r="BQ2" t="s">
        <v>83</v>
      </c>
      <c r="BR2" t="s">
        <v>84</v>
      </c>
      <c r="BS2" s="3">
        <v>45994</v>
      </c>
      <c r="BT2" s="4">
        <v>0.33333333333333331</v>
      </c>
      <c r="BU2" t="s">
        <v>85</v>
      </c>
      <c r="BV2" t="s">
        <v>86</v>
      </c>
      <c r="BW2" t="s">
        <v>87</v>
      </c>
      <c r="BX2" t="s">
        <v>88</v>
      </c>
      <c r="BY2">
        <v>1200</v>
      </c>
      <c r="BZ2" t="s">
        <v>89</v>
      </c>
      <c r="CA2" t="s">
        <v>90</v>
      </c>
      <c r="CC2" t="s">
        <v>80</v>
      </c>
      <c r="CD2">
        <v>2074</v>
      </c>
      <c r="CE2" t="s">
        <v>91</v>
      </c>
      <c r="CF2" s="3">
        <v>45994</v>
      </c>
      <c r="CI2">
        <v>1</v>
      </c>
      <c r="CJ2">
        <v>2</v>
      </c>
      <c r="CK2">
        <v>21</v>
      </c>
      <c r="CL2" t="s">
        <v>86</v>
      </c>
    </row>
    <row r="3" spans="1:92" x14ac:dyDescent="0.3">
      <c r="A3" t="s">
        <v>72</v>
      </c>
      <c r="B3" t="s">
        <v>73</v>
      </c>
      <c r="C3" t="s">
        <v>74</v>
      </c>
      <c r="E3" t="str">
        <f>"080011694204"</f>
        <v>080011694204</v>
      </c>
      <c r="F3" s="3">
        <v>45992</v>
      </c>
      <c r="G3">
        <v>202609</v>
      </c>
      <c r="H3" t="s">
        <v>92</v>
      </c>
      <c r="I3" t="s">
        <v>93</v>
      </c>
      <c r="J3" t="s">
        <v>94</v>
      </c>
      <c r="K3" t="s">
        <v>78</v>
      </c>
      <c r="L3" t="s">
        <v>95</v>
      </c>
      <c r="M3" t="s">
        <v>96</v>
      </c>
      <c r="N3" t="s">
        <v>97</v>
      </c>
      <c r="O3" t="s">
        <v>98</v>
      </c>
      <c r="P3" t="str">
        <f>"X                             "</f>
        <v xml:space="preserve">X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6.1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97.83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5</v>
      </c>
      <c r="BJ3">
        <v>27</v>
      </c>
      <c r="BK3">
        <v>27</v>
      </c>
      <c r="BL3">
        <v>326.26</v>
      </c>
      <c r="BM3">
        <v>48.94</v>
      </c>
      <c r="BN3">
        <v>375.2</v>
      </c>
      <c r="BO3">
        <v>375.2</v>
      </c>
      <c r="BQ3" t="s">
        <v>99</v>
      </c>
      <c r="BR3" t="s">
        <v>100</v>
      </c>
      <c r="BS3" s="3">
        <v>45994</v>
      </c>
      <c r="BT3" s="4">
        <v>0.58333333333333337</v>
      </c>
      <c r="BU3" t="s">
        <v>101</v>
      </c>
      <c r="BV3" t="s">
        <v>102</v>
      </c>
      <c r="BY3">
        <v>135000</v>
      </c>
      <c r="BZ3" t="s">
        <v>103</v>
      </c>
      <c r="CC3" t="s">
        <v>96</v>
      </c>
      <c r="CD3">
        <v>6674</v>
      </c>
      <c r="CE3" t="s">
        <v>91</v>
      </c>
      <c r="CF3" s="3">
        <v>45994</v>
      </c>
      <c r="CI3">
        <v>7</v>
      </c>
      <c r="CJ3">
        <v>2</v>
      </c>
      <c r="CK3">
        <v>43</v>
      </c>
      <c r="CL3" t="s">
        <v>86</v>
      </c>
    </row>
    <row r="4" spans="1:92" x14ac:dyDescent="0.3">
      <c r="A4" t="s">
        <v>72</v>
      </c>
      <c r="B4" t="s">
        <v>73</v>
      </c>
      <c r="C4" t="s">
        <v>74</v>
      </c>
      <c r="E4" t="str">
        <f>"080011694402"</f>
        <v>080011694402</v>
      </c>
      <c r="F4" s="3">
        <v>45992</v>
      </c>
      <c r="G4">
        <v>202609</v>
      </c>
      <c r="H4" t="s">
        <v>75</v>
      </c>
      <c r="I4" t="s">
        <v>76</v>
      </c>
      <c r="J4" t="s">
        <v>104</v>
      </c>
      <c r="K4" t="s">
        <v>78</v>
      </c>
      <c r="L4" t="s">
        <v>79</v>
      </c>
      <c r="M4" t="s">
        <v>80</v>
      </c>
      <c r="N4" t="s">
        <v>81</v>
      </c>
      <c r="O4" t="s">
        <v>98</v>
      </c>
      <c r="P4" t="str">
        <f>"-                             "</f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6.1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43.01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146.85</v>
      </c>
      <c r="BM4">
        <v>22.03</v>
      </c>
      <c r="BN4">
        <v>168.88</v>
      </c>
      <c r="BO4">
        <v>168.88</v>
      </c>
      <c r="BQ4" t="s">
        <v>105</v>
      </c>
      <c r="BR4" t="s">
        <v>106</v>
      </c>
      <c r="BS4" s="3">
        <v>45994</v>
      </c>
      <c r="BT4" s="4">
        <v>0.33541666666666664</v>
      </c>
      <c r="BU4" t="s">
        <v>85</v>
      </c>
      <c r="BV4" t="s">
        <v>102</v>
      </c>
      <c r="BY4">
        <v>1200</v>
      </c>
      <c r="BZ4" t="s">
        <v>103</v>
      </c>
      <c r="CA4" t="s">
        <v>90</v>
      </c>
      <c r="CC4" t="s">
        <v>80</v>
      </c>
      <c r="CD4">
        <v>2021</v>
      </c>
      <c r="CE4" t="s">
        <v>91</v>
      </c>
      <c r="CF4" s="3">
        <v>45994</v>
      </c>
      <c r="CI4">
        <v>3</v>
      </c>
      <c r="CJ4">
        <v>2</v>
      </c>
      <c r="CK4">
        <v>41</v>
      </c>
      <c r="CL4" t="s">
        <v>86</v>
      </c>
    </row>
    <row r="5" spans="1:92" x14ac:dyDescent="0.3">
      <c r="A5" t="s">
        <v>72</v>
      </c>
      <c r="B5" t="s">
        <v>73</v>
      </c>
      <c r="C5" t="s">
        <v>74</v>
      </c>
      <c r="E5" t="str">
        <f>"009944682583"</f>
        <v>009944682583</v>
      </c>
      <c r="F5" s="3">
        <v>45992</v>
      </c>
      <c r="G5">
        <v>202609</v>
      </c>
      <c r="H5" t="s">
        <v>79</v>
      </c>
      <c r="I5" t="s">
        <v>80</v>
      </c>
      <c r="J5" t="s">
        <v>107</v>
      </c>
      <c r="K5" t="s">
        <v>78</v>
      </c>
      <c r="L5" t="s">
        <v>108</v>
      </c>
      <c r="M5" t="s">
        <v>109</v>
      </c>
      <c r="N5" t="s">
        <v>110</v>
      </c>
      <c r="O5" t="s">
        <v>82</v>
      </c>
      <c r="P5" t="str">
        <f>"11116561PC 402190             "</f>
        <v xml:space="preserve">11116561PC 402190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22.24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72.78</v>
      </c>
      <c r="BM5">
        <v>10.92</v>
      </c>
      <c r="BN5">
        <v>83.7</v>
      </c>
      <c r="BO5">
        <v>83.7</v>
      </c>
      <c r="BQ5" t="s">
        <v>111</v>
      </c>
      <c r="BR5" t="s">
        <v>112</v>
      </c>
      <c r="BS5" s="3">
        <v>45993</v>
      </c>
      <c r="BT5" s="4">
        <v>0.42499999999999999</v>
      </c>
      <c r="BU5" t="s">
        <v>113</v>
      </c>
      <c r="BV5" t="s">
        <v>102</v>
      </c>
      <c r="BY5">
        <v>1200</v>
      </c>
      <c r="BZ5" t="s">
        <v>89</v>
      </c>
      <c r="CC5" t="s">
        <v>109</v>
      </c>
      <c r="CD5">
        <v>4001</v>
      </c>
      <c r="CE5" t="s">
        <v>91</v>
      </c>
      <c r="CF5" s="3">
        <v>45993</v>
      </c>
      <c r="CI5">
        <v>1</v>
      </c>
      <c r="CJ5">
        <v>1</v>
      </c>
      <c r="CK5">
        <v>21</v>
      </c>
      <c r="CL5" t="s">
        <v>86</v>
      </c>
    </row>
    <row r="6" spans="1:92" x14ac:dyDescent="0.3">
      <c r="A6" t="s">
        <v>72</v>
      </c>
      <c r="B6" t="s">
        <v>73</v>
      </c>
      <c r="C6" t="s">
        <v>74</v>
      </c>
      <c r="E6" t="str">
        <f>"009943104977"</f>
        <v>009943104977</v>
      </c>
      <c r="F6" s="3">
        <v>45993</v>
      </c>
      <c r="G6">
        <v>202609</v>
      </c>
      <c r="H6" t="s">
        <v>114</v>
      </c>
      <c r="I6" t="s">
        <v>115</v>
      </c>
      <c r="J6" t="s">
        <v>116</v>
      </c>
      <c r="K6" t="s">
        <v>78</v>
      </c>
      <c r="L6" t="s">
        <v>117</v>
      </c>
      <c r="M6" t="s">
        <v>118</v>
      </c>
      <c r="N6" t="s">
        <v>119</v>
      </c>
      <c r="O6" t="s">
        <v>82</v>
      </c>
      <c r="P6" t="str">
        <f>"                              "</f>
        <v xml:space="preserve"> 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43.09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141.02000000000001</v>
      </c>
      <c r="BM6">
        <v>21.15</v>
      </c>
      <c r="BN6">
        <v>162.16999999999999</v>
      </c>
      <c r="BO6">
        <v>162.16999999999999</v>
      </c>
      <c r="BQ6" t="s">
        <v>120</v>
      </c>
      <c r="BR6" t="s">
        <v>121</v>
      </c>
      <c r="BS6" s="3">
        <v>45994</v>
      </c>
      <c r="BT6" s="4">
        <v>0.34583333333333333</v>
      </c>
      <c r="BU6" t="s">
        <v>122</v>
      </c>
      <c r="BV6" t="s">
        <v>102</v>
      </c>
      <c r="BY6">
        <v>1200</v>
      </c>
      <c r="BZ6" t="s">
        <v>89</v>
      </c>
      <c r="CA6" t="s">
        <v>123</v>
      </c>
      <c r="CC6" t="s">
        <v>118</v>
      </c>
      <c r="CD6">
        <v>1600</v>
      </c>
      <c r="CE6" t="s">
        <v>91</v>
      </c>
      <c r="CF6" s="3">
        <v>45994</v>
      </c>
      <c r="CI6">
        <v>1</v>
      </c>
      <c r="CJ6">
        <v>1</v>
      </c>
      <c r="CK6">
        <v>23</v>
      </c>
      <c r="CL6" t="s">
        <v>86</v>
      </c>
    </row>
    <row r="7" spans="1:92" x14ac:dyDescent="0.3">
      <c r="A7" t="s">
        <v>72</v>
      </c>
      <c r="B7" t="s">
        <v>73</v>
      </c>
      <c r="C7" t="s">
        <v>74</v>
      </c>
      <c r="E7" t="str">
        <f>"009944505591"</f>
        <v>009944505591</v>
      </c>
      <c r="F7" s="3">
        <v>45993</v>
      </c>
      <c r="G7">
        <v>202609</v>
      </c>
      <c r="H7" t="s">
        <v>79</v>
      </c>
      <c r="I7" t="s">
        <v>80</v>
      </c>
      <c r="J7" t="s">
        <v>107</v>
      </c>
      <c r="K7" t="s">
        <v>78</v>
      </c>
      <c r="L7" t="s">
        <v>75</v>
      </c>
      <c r="M7" t="s">
        <v>76</v>
      </c>
      <c r="N7" t="s">
        <v>124</v>
      </c>
      <c r="O7" t="s">
        <v>82</v>
      </c>
      <c r="P7" t="str">
        <f>"1100550HR 40040               "</f>
        <v xml:space="preserve">1100550HR 40040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22.24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2</v>
      </c>
      <c r="BJ7">
        <v>0.5</v>
      </c>
      <c r="BK7">
        <v>2</v>
      </c>
      <c r="BL7">
        <v>72.78</v>
      </c>
      <c r="BM7">
        <v>10.92</v>
      </c>
      <c r="BN7">
        <v>83.7</v>
      </c>
      <c r="BO7">
        <v>83.7</v>
      </c>
      <c r="BQ7" t="s">
        <v>125</v>
      </c>
      <c r="BR7" t="s">
        <v>126</v>
      </c>
      <c r="BS7" s="3">
        <v>45994</v>
      </c>
      <c r="BT7" s="4">
        <v>0.41666666666666669</v>
      </c>
      <c r="BU7" t="s">
        <v>127</v>
      </c>
      <c r="BV7" t="s">
        <v>102</v>
      </c>
      <c r="BY7">
        <v>2400</v>
      </c>
      <c r="BZ7" t="s">
        <v>89</v>
      </c>
      <c r="CC7" t="s">
        <v>76</v>
      </c>
      <c r="CD7">
        <v>8001</v>
      </c>
      <c r="CE7" t="s">
        <v>91</v>
      </c>
      <c r="CF7" s="3">
        <v>45995</v>
      </c>
      <c r="CI7">
        <v>1</v>
      </c>
      <c r="CJ7">
        <v>1</v>
      </c>
      <c r="CK7">
        <v>21</v>
      </c>
      <c r="CL7" t="s">
        <v>86</v>
      </c>
    </row>
    <row r="8" spans="1:92" x14ac:dyDescent="0.3">
      <c r="A8" t="s">
        <v>72</v>
      </c>
      <c r="B8" t="s">
        <v>73</v>
      </c>
      <c r="C8" t="s">
        <v>74</v>
      </c>
      <c r="E8" t="str">
        <f>"009943428964"</f>
        <v>009943428964</v>
      </c>
      <c r="F8" s="3">
        <v>45993</v>
      </c>
      <c r="G8">
        <v>202609</v>
      </c>
      <c r="H8" t="s">
        <v>79</v>
      </c>
      <c r="I8" t="s">
        <v>80</v>
      </c>
      <c r="J8" t="s">
        <v>107</v>
      </c>
      <c r="K8" t="s">
        <v>78</v>
      </c>
      <c r="L8" t="s">
        <v>128</v>
      </c>
      <c r="M8" t="s">
        <v>129</v>
      </c>
      <c r="N8" t="s">
        <v>130</v>
      </c>
      <c r="O8" t="s">
        <v>82</v>
      </c>
      <c r="P8" t="str">
        <f>"11005500HR 460040             "</f>
        <v xml:space="preserve">11005500HR 460040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72.78</v>
      </c>
      <c r="BM8">
        <v>10.92</v>
      </c>
      <c r="BN8">
        <v>83.7</v>
      </c>
      <c r="BO8">
        <v>83.7</v>
      </c>
      <c r="BQ8" t="s">
        <v>126</v>
      </c>
      <c r="BR8" t="s">
        <v>131</v>
      </c>
      <c r="BS8" s="3">
        <v>45994</v>
      </c>
      <c r="BT8" s="4">
        <v>0.48541666666666666</v>
      </c>
      <c r="BU8" t="s">
        <v>132</v>
      </c>
      <c r="BV8" t="s">
        <v>86</v>
      </c>
      <c r="BW8" t="s">
        <v>87</v>
      </c>
      <c r="BX8" t="s">
        <v>133</v>
      </c>
      <c r="BY8">
        <v>1200</v>
      </c>
      <c r="BZ8" t="s">
        <v>89</v>
      </c>
      <c r="CA8" t="s">
        <v>134</v>
      </c>
      <c r="CC8" t="s">
        <v>129</v>
      </c>
      <c r="CD8">
        <v>9301</v>
      </c>
      <c r="CE8" t="s">
        <v>91</v>
      </c>
      <c r="CF8" s="3">
        <v>45995</v>
      </c>
      <c r="CI8">
        <v>1</v>
      </c>
      <c r="CJ8">
        <v>1</v>
      </c>
      <c r="CK8">
        <v>21</v>
      </c>
      <c r="CL8" t="s">
        <v>86</v>
      </c>
    </row>
    <row r="9" spans="1:92" x14ac:dyDescent="0.3">
      <c r="A9" t="s">
        <v>72</v>
      </c>
      <c r="B9" t="s">
        <v>73</v>
      </c>
      <c r="C9" t="s">
        <v>74</v>
      </c>
      <c r="E9" t="str">
        <f>"009944682582"</f>
        <v>009944682582</v>
      </c>
      <c r="F9" s="3">
        <v>45993</v>
      </c>
      <c r="G9">
        <v>202609</v>
      </c>
      <c r="H9" t="s">
        <v>79</v>
      </c>
      <c r="I9" t="s">
        <v>80</v>
      </c>
      <c r="J9" t="s">
        <v>107</v>
      </c>
      <c r="K9" t="s">
        <v>78</v>
      </c>
      <c r="L9" t="s">
        <v>108</v>
      </c>
      <c r="M9" t="s">
        <v>109</v>
      </c>
      <c r="N9" t="s">
        <v>135</v>
      </c>
      <c r="O9" t="s">
        <v>82</v>
      </c>
      <c r="P9" t="str">
        <f>"11116561PC 402190             "</f>
        <v xml:space="preserve">11116561PC 402190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22.24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72.78</v>
      </c>
      <c r="BM9">
        <v>10.92</v>
      </c>
      <c r="BN9">
        <v>83.7</v>
      </c>
      <c r="BO9">
        <v>83.7</v>
      </c>
      <c r="BQ9" t="s">
        <v>136</v>
      </c>
      <c r="BR9" t="s">
        <v>137</v>
      </c>
      <c r="BS9" s="3">
        <v>45994</v>
      </c>
      <c r="BT9" s="4">
        <v>0.43055555555555558</v>
      </c>
      <c r="BU9" t="s">
        <v>138</v>
      </c>
      <c r="BV9" t="s">
        <v>102</v>
      </c>
      <c r="BY9">
        <v>1200</v>
      </c>
      <c r="BZ9" t="s">
        <v>89</v>
      </c>
      <c r="CA9" t="s">
        <v>139</v>
      </c>
      <c r="CC9" t="s">
        <v>109</v>
      </c>
      <c r="CD9">
        <v>4001</v>
      </c>
      <c r="CE9" t="s">
        <v>91</v>
      </c>
      <c r="CF9" s="3">
        <v>45994</v>
      </c>
      <c r="CI9">
        <v>1</v>
      </c>
      <c r="CJ9">
        <v>1</v>
      </c>
      <c r="CK9">
        <v>21</v>
      </c>
      <c r="CL9" t="s">
        <v>86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"009945013779"</f>
        <v>009945013779</v>
      </c>
      <c r="F10" s="3">
        <v>45993</v>
      </c>
      <c r="G10">
        <v>202609</v>
      </c>
      <c r="H10" t="s">
        <v>79</v>
      </c>
      <c r="I10" t="s">
        <v>80</v>
      </c>
      <c r="J10" t="s">
        <v>107</v>
      </c>
      <c r="K10" t="s">
        <v>78</v>
      </c>
      <c r="L10" t="s">
        <v>108</v>
      </c>
      <c r="M10" t="s">
        <v>109</v>
      </c>
      <c r="N10" t="s">
        <v>140</v>
      </c>
      <c r="O10" t="s">
        <v>82</v>
      </c>
      <c r="P10" t="str">
        <f>"11116561PC 702190             "</f>
        <v xml:space="preserve">11116561PC 702190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177.84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3</v>
      </c>
      <c r="BI10">
        <v>7.7</v>
      </c>
      <c r="BJ10">
        <v>15.6</v>
      </c>
      <c r="BK10">
        <v>16</v>
      </c>
      <c r="BL10">
        <v>582.02</v>
      </c>
      <c r="BM10">
        <v>87.3</v>
      </c>
      <c r="BN10">
        <v>669.32</v>
      </c>
      <c r="BO10">
        <v>669.32</v>
      </c>
      <c r="BQ10" t="s">
        <v>141</v>
      </c>
      <c r="BR10" t="s">
        <v>137</v>
      </c>
      <c r="BS10" s="3">
        <v>45996</v>
      </c>
      <c r="BT10" s="4">
        <v>0.4375</v>
      </c>
      <c r="BU10" t="s">
        <v>142</v>
      </c>
      <c r="BV10" t="s">
        <v>86</v>
      </c>
      <c r="BW10" t="s">
        <v>143</v>
      </c>
      <c r="BX10" t="s">
        <v>144</v>
      </c>
      <c r="BY10">
        <v>77967.06</v>
      </c>
      <c r="BZ10" t="s">
        <v>89</v>
      </c>
      <c r="CA10" t="s">
        <v>145</v>
      </c>
      <c r="CC10" t="s">
        <v>109</v>
      </c>
      <c r="CD10">
        <v>4001</v>
      </c>
      <c r="CE10" t="s">
        <v>91</v>
      </c>
      <c r="CF10" s="3">
        <v>45996</v>
      </c>
      <c r="CI10">
        <v>1</v>
      </c>
      <c r="CJ10">
        <v>3</v>
      </c>
      <c r="CK10">
        <v>21</v>
      </c>
      <c r="CL10" t="s">
        <v>86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"009944682855"</f>
        <v>009944682855</v>
      </c>
      <c r="F11" s="3">
        <v>45993</v>
      </c>
      <c r="G11">
        <v>202609</v>
      </c>
      <c r="H11" t="s">
        <v>79</v>
      </c>
      <c r="I11" t="s">
        <v>80</v>
      </c>
      <c r="J11" t="s">
        <v>107</v>
      </c>
      <c r="K11" t="s">
        <v>78</v>
      </c>
      <c r="L11" t="s">
        <v>146</v>
      </c>
      <c r="M11" t="s">
        <v>147</v>
      </c>
      <c r="N11" t="s">
        <v>148</v>
      </c>
      <c r="O11" t="s">
        <v>82</v>
      </c>
      <c r="P11" t="str">
        <f>"11005500HR 460040             "</f>
        <v xml:space="preserve">11005500HR 460040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22.24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72.78</v>
      </c>
      <c r="BM11">
        <v>10.92</v>
      </c>
      <c r="BN11">
        <v>83.7</v>
      </c>
      <c r="BO11">
        <v>83.7</v>
      </c>
      <c r="BQ11" t="s">
        <v>149</v>
      </c>
      <c r="BR11" t="s">
        <v>126</v>
      </c>
      <c r="BS11" s="3">
        <v>45994</v>
      </c>
      <c r="BT11" s="4">
        <v>0.41736111111111113</v>
      </c>
      <c r="BU11" t="s">
        <v>150</v>
      </c>
      <c r="BV11" t="s">
        <v>102</v>
      </c>
      <c r="BY11">
        <v>1200</v>
      </c>
      <c r="BZ11" t="s">
        <v>89</v>
      </c>
      <c r="CA11" t="s">
        <v>151</v>
      </c>
      <c r="CC11" t="s">
        <v>147</v>
      </c>
      <c r="CD11">
        <v>3610</v>
      </c>
      <c r="CE11" t="s">
        <v>91</v>
      </c>
      <c r="CF11" s="3">
        <v>45994</v>
      </c>
      <c r="CI11">
        <v>1</v>
      </c>
      <c r="CJ11">
        <v>1</v>
      </c>
      <c r="CK11">
        <v>21</v>
      </c>
      <c r="CL11" t="s">
        <v>86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"009943425797"</f>
        <v>009943425797</v>
      </c>
      <c r="F12" s="3">
        <v>45993</v>
      </c>
      <c r="G12">
        <v>202609</v>
      </c>
      <c r="H12" t="s">
        <v>79</v>
      </c>
      <c r="I12" t="s">
        <v>80</v>
      </c>
      <c r="J12" t="s">
        <v>107</v>
      </c>
      <c r="K12" t="s">
        <v>78</v>
      </c>
      <c r="L12" t="s">
        <v>75</v>
      </c>
      <c r="M12" t="s">
        <v>76</v>
      </c>
      <c r="N12" t="s">
        <v>152</v>
      </c>
      <c r="O12" t="s">
        <v>82</v>
      </c>
      <c r="P12" t="str">
        <f>"11005500HR 460040             "</f>
        <v xml:space="preserve">11005500HR 460040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22.24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2</v>
      </c>
      <c r="BJ12">
        <v>0.5</v>
      </c>
      <c r="BK12">
        <v>2</v>
      </c>
      <c r="BL12">
        <v>72.78</v>
      </c>
      <c r="BM12">
        <v>10.92</v>
      </c>
      <c r="BN12">
        <v>83.7</v>
      </c>
      <c r="BO12">
        <v>83.7</v>
      </c>
      <c r="BQ12" t="s">
        <v>153</v>
      </c>
      <c r="BR12" t="s">
        <v>126</v>
      </c>
      <c r="BS12" s="3">
        <v>45994</v>
      </c>
      <c r="BT12" s="4">
        <v>0.4465277777777778</v>
      </c>
      <c r="BU12" t="s">
        <v>154</v>
      </c>
      <c r="BV12" t="s">
        <v>86</v>
      </c>
      <c r="BW12" t="s">
        <v>155</v>
      </c>
      <c r="BX12" t="s">
        <v>156</v>
      </c>
      <c r="BY12">
        <v>2400</v>
      </c>
      <c r="BZ12" t="s">
        <v>157</v>
      </c>
      <c r="CC12" t="s">
        <v>76</v>
      </c>
      <c r="CD12">
        <v>8000</v>
      </c>
      <c r="CE12" t="s">
        <v>91</v>
      </c>
      <c r="CF12" s="3">
        <v>45996</v>
      </c>
      <c r="CI12">
        <v>1</v>
      </c>
      <c r="CJ12">
        <v>1</v>
      </c>
      <c r="CK12">
        <v>21</v>
      </c>
      <c r="CL12" t="s">
        <v>86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"009945162295"</f>
        <v>009945162295</v>
      </c>
      <c r="F13" s="3">
        <v>45993</v>
      </c>
      <c r="G13">
        <v>202609</v>
      </c>
      <c r="H13" t="s">
        <v>79</v>
      </c>
      <c r="I13" t="s">
        <v>80</v>
      </c>
      <c r="J13" t="s">
        <v>107</v>
      </c>
      <c r="K13" t="s">
        <v>78</v>
      </c>
      <c r="L13" t="s">
        <v>75</v>
      </c>
      <c r="M13" t="s">
        <v>76</v>
      </c>
      <c r="N13" t="s">
        <v>158</v>
      </c>
      <c r="O13" t="s">
        <v>82</v>
      </c>
      <c r="P13" t="str">
        <f>"11004520FN 460040             "</f>
        <v xml:space="preserve">11004520FN 460040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22.24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2</v>
      </c>
      <c r="BJ13">
        <v>0.5</v>
      </c>
      <c r="BK13">
        <v>2</v>
      </c>
      <c r="BL13">
        <v>72.78</v>
      </c>
      <c r="BM13">
        <v>10.92</v>
      </c>
      <c r="BN13">
        <v>83.7</v>
      </c>
      <c r="BO13">
        <v>83.7</v>
      </c>
      <c r="BQ13" t="s">
        <v>159</v>
      </c>
      <c r="BR13" t="s">
        <v>160</v>
      </c>
      <c r="BS13" s="3">
        <v>45994</v>
      </c>
      <c r="BT13" s="4">
        <v>0.47222222222222221</v>
      </c>
      <c r="BU13" t="s">
        <v>161</v>
      </c>
      <c r="BV13" t="s">
        <v>86</v>
      </c>
      <c r="BW13" t="s">
        <v>155</v>
      </c>
      <c r="BX13" t="s">
        <v>162</v>
      </c>
      <c r="BY13">
        <v>2400</v>
      </c>
      <c r="BZ13" t="s">
        <v>89</v>
      </c>
      <c r="CA13" t="s">
        <v>163</v>
      </c>
      <c r="CC13" t="s">
        <v>76</v>
      </c>
      <c r="CD13">
        <v>8000</v>
      </c>
      <c r="CE13" t="s">
        <v>91</v>
      </c>
      <c r="CF13" s="3">
        <v>45995</v>
      </c>
      <c r="CI13">
        <v>1</v>
      </c>
      <c r="CJ13">
        <v>1</v>
      </c>
      <c r="CK13">
        <v>21</v>
      </c>
      <c r="CL13" t="s">
        <v>86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"009945013778"</f>
        <v>009945013778</v>
      </c>
      <c r="F14" s="3">
        <v>45993</v>
      </c>
      <c r="G14">
        <v>202609</v>
      </c>
      <c r="H14" t="s">
        <v>79</v>
      </c>
      <c r="I14" t="s">
        <v>80</v>
      </c>
      <c r="J14" t="s">
        <v>107</v>
      </c>
      <c r="K14" t="s">
        <v>78</v>
      </c>
      <c r="L14" t="s">
        <v>108</v>
      </c>
      <c r="M14" t="s">
        <v>109</v>
      </c>
      <c r="N14" t="s">
        <v>164</v>
      </c>
      <c r="O14" t="s">
        <v>82</v>
      </c>
      <c r="P14" t="str">
        <f>"11116561PC 402190             "</f>
        <v xml:space="preserve">11116561PC 402190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22.24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0.8</v>
      </c>
      <c r="BK14">
        <v>1</v>
      </c>
      <c r="BL14">
        <v>72.78</v>
      </c>
      <c r="BM14">
        <v>10.92</v>
      </c>
      <c r="BN14">
        <v>83.7</v>
      </c>
      <c r="BO14">
        <v>83.7</v>
      </c>
      <c r="BQ14" t="s">
        <v>165</v>
      </c>
      <c r="BR14" t="s">
        <v>137</v>
      </c>
      <c r="BS14" s="3">
        <v>45994</v>
      </c>
      <c r="BT14" s="4">
        <v>0.38541666666666669</v>
      </c>
      <c r="BU14" t="s">
        <v>166</v>
      </c>
      <c r="BV14" t="s">
        <v>102</v>
      </c>
      <c r="BY14">
        <v>4101.3900000000003</v>
      </c>
      <c r="BZ14" t="s">
        <v>89</v>
      </c>
      <c r="CA14" t="s">
        <v>167</v>
      </c>
      <c r="CC14" t="s">
        <v>109</v>
      </c>
      <c r="CD14">
        <v>4052</v>
      </c>
      <c r="CE14" t="s">
        <v>91</v>
      </c>
      <c r="CF14" s="3">
        <v>45994</v>
      </c>
      <c r="CI14">
        <v>1</v>
      </c>
      <c r="CJ14">
        <v>1</v>
      </c>
      <c r="CK14">
        <v>21</v>
      </c>
      <c r="CL14" t="s">
        <v>86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"009944505590"</f>
        <v>009944505590</v>
      </c>
      <c r="F15" s="3">
        <v>45993</v>
      </c>
      <c r="G15">
        <v>202609</v>
      </c>
      <c r="H15" t="s">
        <v>79</v>
      </c>
      <c r="I15" t="s">
        <v>80</v>
      </c>
      <c r="J15" t="s">
        <v>81</v>
      </c>
      <c r="K15" t="s">
        <v>78</v>
      </c>
      <c r="L15" t="s">
        <v>75</v>
      </c>
      <c r="M15" t="s">
        <v>76</v>
      </c>
      <c r="N15" t="s">
        <v>168</v>
      </c>
      <c r="O15" t="s">
        <v>98</v>
      </c>
      <c r="P15" t="str">
        <f>"11005000BT 402190             "</f>
        <v xml:space="preserve">11005000BT 402190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6.1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167.44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6</v>
      </c>
      <c r="BI15">
        <v>39.1</v>
      </c>
      <c r="BJ15">
        <v>84.3</v>
      </c>
      <c r="BK15">
        <v>85</v>
      </c>
      <c r="BL15">
        <v>554.08000000000004</v>
      </c>
      <c r="BM15">
        <v>83.11</v>
      </c>
      <c r="BN15">
        <v>637.19000000000005</v>
      </c>
      <c r="BO15">
        <v>637.19000000000005</v>
      </c>
      <c r="BQ15" t="s">
        <v>169</v>
      </c>
      <c r="BS15" s="3">
        <v>45996</v>
      </c>
      <c r="BT15" s="4">
        <v>0.41666666666666669</v>
      </c>
      <c r="BU15" t="s">
        <v>170</v>
      </c>
      <c r="BV15" t="s">
        <v>102</v>
      </c>
      <c r="BY15">
        <v>421543.92</v>
      </c>
      <c r="BZ15" t="s">
        <v>103</v>
      </c>
      <c r="CC15" t="s">
        <v>76</v>
      </c>
      <c r="CD15">
        <v>8001</v>
      </c>
      <c r="CE15" t="s">
        <v>91</v>
      </c>
      <c r="CI15">
        <v>3</v>
      </c>
      <c r="CJ15">
        <v>3</v>
      </c>
      <c r="CK15">
        <v>41</v>
      </c>
      <c r="CL15" t="s">
        <v>86</v>
      </c>
    </row>
    <row r="16" spans="1:92" x14ac:dyDescent="0.3">
      <c r="A16" t="s">
        <v>171</v>
      </c>
      <c r="B16" t="s">
        <v>73</v>
      </c>
      <c r="C16" t="s">
        <v>74</v>
      </c>
      <c r="E16" t="str">
        <f>"009944225377"</f>
        <v>009944225377</v>
      </c>
      <c r="F16" s="3">
        <v>45993</v>
      </c>
      <c r="G16">
        <v>202609</v>
      </c>
      <c r="H16" t="s">
        <v>75</v>
      </c>
      <c r="I16" t="s">
        <v>76</v>
      </c>
      <c r="J16" t="s">
        <v>172</v>
      </c>
      <c r="K16" t="s">
        <v>78</v>
      </c>
      <c r="L16" t="s">
        <v>173</v>
      </c>
      <c r="M16" t="s">
        <v>174</v>
      </c>
      <c r="N16" t="s">
        <v>172</v>
      </c>
      <c r="O16" t="s">
        <v>82</v>
      </c>
      <c r="P16" t="str">
        <f>"JHB                           "</f>
        <v xml:space="preserve">JHB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83.37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3.5</v>
      </c>
      <c r="BJ16">
        <v>7.2</v>
      </c>
      <c r="BK16">
        <v>7.5</v>
      </c>
      <c r="BL16">
        <v>272.83999999999997</v>
      </c>
      <c r="BM16">
        <v>40.93</v>
      </c>
      <c r="BN16">
        <v>313.77</v>
      </c>
      <c r="BO16">
        <v>313.77</v>
      </c>
      <c r="BQ16" t="s">
        <v>175</v>
      </c>
      <c r="BR16" t="s">
        <v>176</v>
      </c>
      <c r="BS16" s="3">
        <v>45995</v>
      </c>
      <c r="BT16" s="4">
        <v>0.43402777777777779</v>
      </c>
      <c r="BU16" t="s">
        <v>177</v>
      </c>
      <c r="BV16" t="s">
        <v>86</v>
      </c>
      <c r="BY16">
        <v>36000</v>
      </c>
      <c r="BZ16" t="s">
        <v>89</v>
      </c>
      <c r="CA16" t="s">
        <v>178</v>
      </c>
      <c r="CC16" t="s">
        <v>174</v>
      </c>
      <c r="CD16">
        <v>1683</v>
      </c>
      <c r="CE16" t="s">
        <v>91</v>
      </c>
      <c r="CF16" s="3">
        <v>45996</v>
      </c>
      <c r="CI16">
        <v>1</v>
      </c>
      <c r="CJ16">
        <v>2</v>
      </c>
      <c r="CK16">
        <v>21</v>
      </c>
      <c r="CL16" t="s">
        <v>86</v>
      </c>
    </row>
    <row r="17" spans="1:91" x14ac:dyDescent="0.3">
      <c r="A17" t="s">
        <v>72</v>
      </c>
      <c r="B17" t="s">
        <v>73</v>
      </c>
      <c r="C17" t="s">
        <v>74</v>
      </c>
      <c r="E17" t="str">
        <f>"080011698378"</f>
        <v>080011698378</v>
      </c>
      <c r="F17" s="3">
        <v>45994</v>
      </c>
      <c r="G17">
        <v>202609</v>
      </c>
      <c r="H17" t="s">
        <v>92</v>
      </c>
      <c r="I17" t="s">
        <v>93</v>
      </c>
      <c r="J17" t="s">
        <v>94</v>
      </c>
      <c r="K17" t="s">
        <v>78</v>
      </c>
      <c r="L17" t="s">
        <v>95</v>
      </c>
      <c r="M17" t="s">
        <v>96</v>
      </c>
      <c r="N17" t="s">
        <v>97</v>
      </c>
      <c r="O17" t="s">
        <v>82</v>
      </c>
      <c r="P17" t="str">
        <f>"X                             "</f>
        <v xml:space="preserve">X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49.45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147.38</v>
      </c>
      <c r="BM17">
        <v>22.11</v>
      </c>
      <c r="BN17">
        <v>169.49</v>
      </c>
      <c r="BO17">
        <v>169.49</v>
      </c>
      <c r="BP17" t="s">
        <v>179</v>
      </c>
      <c r="BQ17" t="s">
        <v>99</v>
      </c>
      <c r="BR17" t="s">
        <v>100</v>
      </c>
      <c r="BS17" t="s">
        <v>180</v>
      </c>
      <c r="BY17">
        <v>1200</v>
      </c>
      <c r="BZ17" t="s">
        <v>181</v>
      </c>
      <c r="CC17" t="s">
        <v>96</v>
      </c>
      <c r="CD17">
        <v>6674</v>
      </c>
      <c r="CE17" t="s">
        <v>91</v>
      </c>
      <c r="CI17">
        <v>5</v>
      </c>
      <c r="CJ17" t="s">
        <v>180</v>
      </c>
      <c r="CK17">
        <v>23</v>
      </c>
      <c r="CL17" t="s">
        <v>86</v>
      </c>
    </row>
    <row r="18" spans="1:91" x14ac:dyDescent="0.3">
      <c r="A18" t="s">
        <v>72</v>
      </c>
      <c r="B18" t="s">
        <v>73</v>
      </c>
      <c r="C18" t="s">
        <v>74</v>
      </c>
      <c r="E18" t="str">
        <f>"009944622526"</f>
        <v>009944622526</v>
      </c>
      <c r="F18" s="3">
        <v>45994</v>
      </c>
      <c r="G18">
        <v>202609</v>
      </c>
      <c r="H18" t="s">
        <v>108</v>
      </c>
      <c r="I18" t="s">
        <v>109</v>
      </c>
      <c r="J18" t="s">
        <v>182</v>
      </c>
      <c r="K18" t="s">
        <v>78</v>
      </c>
      <c r="L18" t="s">
        <v>75</v>
      </c>
      <c r="M18" t="s">
        <v>76</v>
      </c>
      <c r="N18" t="s">
        <v>183</v>
      </c>
      <c r="O18" t="s">
        <v>184</v>
      </c>
      <c r="P18" t="str">
        <f>"PCQ02227206                   "</f>
        <v xml:space="preserve">PCQ02227206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528.16999999999996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305.01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3</v>
      </c>
      <c r="BJ18">
        <v>1.2</v>
      </c>
      <c r="BK18">
        <v>3</v>
      </c>
      <c r="BL18">
        <v>908.98</v>
      </c>
      <c r="BM18">
        <v>136.35</v>
      </c>
      <c r="BN18">
        <v>1045.33</v>
      </c>
      <c r="BO18">
        <v>1045.33</v>
      </c>
      <c r="BP18" t="s">
        <v>184</v>
      </c>
      <c r="BQ18" t="s">
        <v>185</v>
      </c>
      <c r="BR18" t="s">
        <v>186</v>
      </c>
      <c r="BS18" s="3">
        <v>45995</v>
      </c>
      <c r="BT18" s="4">
        <v>0.34722222222222221</v>
      </c>
      <c r="BU18" t="s">
        <v>187</v>
      </c>
      <c r="BV18" t="s">
        <v>86</v>
      </c>
      <c r="BY18">
        <v>6118</v>
      </c>
      <c r="BZ18" t="s">
        <v>188</v>
      </c>
      <c r="CC18" t="s">
        <v>76</v>
      </c>
      <c r="CD18">
        <v>7530</v>
      </c>
      <c r="CE18" t="s">
        <v>91</v>
      </c>
      <c r="CF18" s="3">
        <v>45997</v>
      </c>
      <c r="CI18">
        <v>0</v>
      </c>
      <c r="CJ18">
        <v>1</v>
      </c>
      <c r="CK18">
        <v>21</v>
      </c>
      <c r="CL18" t="s">
        <v>86</v>
      </c>
    </row>
    <row r="19" spans="1:91" x14ac:dyDescent="0.3">
      <c r="A19" t="s">
        <v>72</v>
      </c>
      <c r="B19" t="s">
        <v>73</v>
      </c>
      <c r="C19" t="s">
        <v>74</v>
      </c>
      <c r="E19" t="str">
        <f>"009944682543"</f>
        <v>009944682543</v>
      </c>
      <c r="F19" s="3">
        <v>45994</v>
      </c>
      <c r="G19">
        <v>202609</v>
      </c>
      <c r="H19" t="s">
        <v>79</v>
      </c>
      <c r="I19" t="s">
        <v>80</v>
      </c>
      <c r="J19" t="s">
        <v>189</v>
      </c>
      <c r="K19" t="s">
        <v>78</v>
      </c>
      <c r="L19" t="s">
        <v>108</v>
      </c>
      <c r="M19" t="s">
        <v>109</v>
      </c>
      <c r="N19" t="s">
        <v>190</v>
      </c>
      <c r="O19" t="s">
        <v>82</v>
      </c>
      <c r="P19" t="str">
        <f>"11022643D1 460040             "</f>
        <v xml:space="preserve">11022643D1 460040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198.08</v>
      </c>
      <c r="AN19">
        <v>0</v>
      </c>
      <c r="AO19">
        <v>0</v>
      </c>
      <c r="AP19">
        <v>0</v>
      </c>
      <c r="AQ19">
        <v>76.55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2</v>
      </c>
      <c r="BI19">
        <v>3.7</v>
      </c>
      <c r="BJ19">
        <v>5.8</v>
      </c>
      <c r="BK19">
        <v>6</v>
      </c>
      <c r="BL19">
        <v>426.21</v>
      </c>
      <c r="BM19">
        <v>63.93</v>
      </c>
      <c r="BN19">
        <v>490.14</v>
      </c>
      <c r="BO19">
        <v>490.14</v>
      </c>
      <c r="BQ19" t="s">
        <v>191</v>
      </c>
      <c r="BR19" t="s">
        <v>192</v>
      </c>
      <c r="BS19" s="3">
        <v>45996</v>
      </c>
      <c r="BT19" s="4">
        <v>0.44027777777777777</v>
      </c>
      <c r="BU19" t="s">
        <v>193</v>
      </c>
      <c r="BV19" t="s">
        <v>86</v>
      </c>
      <c r="BW19" t="s">
        <v>143</v>
      </c>
      <c r="BX19" t="s">
        <v>194</v>
      </c>
      <c r="BY19">
        <v>29142.1</v>
      </c>
      <c r="BZ19" t="s">
        <v>195</v>
      </c>
      <c r="CA19" t="s">
        <v>196</v>
      </c>
      <c r="CC19" t="s">
        <v>109</v>
      </c>
      <c r="CD19">
        <v>4051</v>
      </c>
      <c r="CE19" t="s">
        <v>91</v>
      </c>
      <c r="CF19" s="3">
        <v>45997</v>
      </c>
      <c r="CI19">
        <v>1</v>
      </c>
      <c r="CJ19">
        <v>2</v>
      </c>
      <c r="CK19">
        <v>21</v>
      </c>
      <c r="CL19" t="s">
        <v>102</v>
      </c>
      <c r="CM19" s="4">
        <v>0.44027777777777777</v>
      </c>
    </row>
    <row r="20" spans="1:91" x14ac:dyDescent="0.3">
      <c r="A20" t="s">
        <v>72</v>
      </c>
      <c r="B20" t="s">
        <v>73</v>
      </c>
      <c r="C20" t="s">
        <v>74</v>
      </c>
      <c r="E20" t="str">
        <f>"009945162296"</f>
        <v>009945162296</v>
      </c>
      <c r="F20" s="3">
        <v>45994</v>
      </c>
      <c r="G20">
        <v>202609</v>
      </c>
      <c r="H20" t="s">
        <v>79</v>
      </c>
      <c r="I20" t="s">
        <v>80</v>
      </c>
      <c r="J20" t="s">
        <v>189</v>
      </c>
      <c r="K20" t="s">
        <v>78</v>
      </c>
      <c r="L20" t="s">
        <v>75</v>
      </c>
      <c r="M20" t="s">
        <v>76</v>
      </c>
      <c r="N20" t="s">
        <v>197</v>
      </c>
      <c r="O20" t="s">
        <v>82</v>
      </c>
      <c r="P20" t="str">
        <f>"11022643D1 460040             "</f>
        <v xml:space="preserve">11022643D1 460040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198.08</v>
      </c>
      <c r="AN20">
        <v>0</v>
      </c>
      <c r="AO20">
        <v>0</v>
      </c>
      <c r="AP20">
        <v>0</v>
      </c>
      <c r="AQ20">
        <v>656.96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19</v>
      </c>
      <c r="BI20">
        <v>34.799999999999997</v>
      </c>
      <c r="BJ20">
        <v>51.4</v>
      </c>
      <c r="BK20">
        <v>51.5</v>
      </c>
      <c r="BL20">
        <v>2155.9499999999998</v>
      </c>
      <c r="BM20">
        <v>323.39</v>
      </c>
      <c r="BN20">
        <v>2479.34</v>
      </c>
      <c r="BO20">
        <v>2479.34</v>
      </c>
      <c r="BQ20" t="s">
        <v>198</v>
      </c>
      <c r="BR20" t="s">
        <v>199</v>
      </c>
      <c r="BS20" s="3">
        <v>45995</v>
      </c>
      <c r="BT20" s="4">
        <v>0.49583333333333335</v>
      </c>
      <c r="BU20" t="s">
        <v>200</v>
      </c>
      <c r="BV20" t="s">
        <v>86</v>
      </c>
      <c r="BW20" t="s">
        <v>155</v>
      </c>
      <c r="BX20" t="s">
        <v>162</v>
      </c>
      <c r="BY20">
        <v>257086.12</v>
      </c>
      <c r="BZ20" t="s">
        <v>195</v>
      </c>
      <c r="CA20" t="s">
        <v>163</v>
      </c>
      <c r="CC20" t="s">
        <v>76</v>
      </c>
      <c r="CD20">
        <v>7460</v>
      </c>
      <c r="CE20" t="s">
        <v>91</v>
      </c>
      <c r="CF20" s="3">
        <v>45996</v>
      </c>
      <c r="CI20">
        <v>1</v>
      </c>
      <c r="CJ20">
        <v>1</v>
      </c>
      <c r="CK20">
        <v>21</v>
      </c>
      <c r="CL20" t="s">
        <v>102</v>
      </c>
      <c r="CM20" s="4">
        <v>0.49583333333333335</v>
      </c>
    </row>
    <row r="21" spans="1:91" x14ac:dyDescent="0.3">
      <c r="A21" t="s">
        <v>72</v>
      </c>
      <c r="B21" t="s">
        <v>73</v>
      </c>
      <c r="C21" t="s">
        <v>74</v>
      </c>
      <c r="E21" t="str">
        <f>"009943428963"</f>
        <v>009943428963</v>
      </c>
      <c r="F21" s="3">
        <v>45994</v>
      </c>
      <c r="G21">
        <v>202609</v>
      </c>
      <c r="H21" t="s">
        <v>79</v>
      </c>
      <c r="I21" t="s">
        <v>80</v>
      </c>
      <c r="J21" t="s">
        <v>107</v>
      </c>
      <c r="K21" t="s">
        <v>78</v>
      </c>
      <c r="L21" t="s">
        <v>128</v>
      </c>
      <c r="M21" t="s">
        <v>129</v>
      </c>
      <c r="N21" t="s">
        <v>148</v>
      </c>
      <c r="O21" t="s">
        <v>82</v>
      </c>
      <c r="P21" t="str">
        <f>"11022643D1 460040             "</f>
        <v xml:space="preserve">11022643D1 460040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198.08</v>
      </c>
      <c r="AN21">
        <v>0</v>
      </c>
      <c r="AO21">
        <v>0</v>
      </c>
      <c r="AP21">
        <v>0</v>
      </c>
      <c r="AQ21">
        <v>140.33000000000001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4</v>
      </c>
      <c r="BI21">
        <v>7.4</v>
      </c>
      <c r="BJ21">
        <v>10.8</v>
      </c>
      <c r="BK21">
        <v>11</v>
      </c>
      <c r="BL21">
        <v>616.29</v>
      </c>
      <c r="BM21">
        <v>92.44</v>
      </c>
      <c r="BN21">
        <v>708.73</v>
      </c>
      <c r="BO21">
        <v>708.73</v>
      </c>
      <c r="BQ21" t="s">
        <v>201</v>
      </c>
      <c r="BR21" t="s">
        <v>192</v>
      </c>
      <c r="BS21" s="3">
        <v>45995</v>
      </c>
      <c r="BT21" s="4">
        <v>0.44444444444444442</v>
      </c>
      <c r="BU21" t="s">
        <v>202</v>
      </c>
      <c r="BV21" t="s">
        <v>86</v>
      </c>
      <c r="BW21" t="s">
        <v>87</v>
      </c>
      <c r="BX21" t="s">
        <v>133</v>
      </c>
      <c r="BY21">
        <v>54164.95</v>
      </c>
      <c r="BZ21" t="s">
        <v>195</v>
      </c>
      <c r="CA21" t="s">
        <v>134</v>
      </c>
      <c r="CC21" t="s">
        <v>129</v>
      </c>
      <c r="CD21">
        <v>9300</v>
      </c>
      <c r="CE21" t="s">
        <v>91</v>
      </c>
      <c r="CF21" s="3">
        <v>45996</v>
      </c>
      <c r="CI21">
        <v>1</v>
      </c>
      <c r="CJ21">
        <v>1</v>
      </c>
      <c r="CK21">
        <v>21</v>
      </c>
      <c r="CL21" t="s">
        <v>102</v>
      </c>
      <c r="CM21" s="4">
        <v>0.44444444444444442</v>
      </c>
    </row>
    <row r="22" spans="1:91" x14ac:dyDescent="0.3">
      <c r="A22" t="s">
        <v>72</v>
      </c>
      <c r="B22" t="s">
        <v>73</v>
      </c>
      <c r="C22" t="s">
        <v>74</v>
      </c>
      <c r="E22" t="str">
        <f>"009943090910"</f>
        <v>009943090910</v>
      </c>
      <c r="F22" s="3">
        <v>45994</v>
      </c>
      <c r="G22">
        <v>202609</v>
      </c>
      <c r="H22" t="s">
        <v>79</v>
      </c>
      <c r="I22" t="s">
        <v>80</v>
      </c>
      <c r="J22" t="s">
        <v>107</v>
      </c>
      <c r="K22" t="s">
        <v>78</v>
      </c>
      <c r="L22" t="s">
        <v>203</v>
      </c>
      <c r="M22" t="s">
        <v>204</v>
      </c>
      <c r="N22" t="s">
        <v>205</v>
      </c>
      <c r="O22" t="s">
        <v>82</v>
      </c>
      <c r="P22" t="str">
        <f>"11022643DI 460040             "</f>
        <v xml:space="preserve">11022643DI 460040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198.08</v>
      </c>
      <c r="AN22">
        <v>0</v>
      </c>
      <c r="AO22">
        <v>0</v>
      </c>
      <c r="AP22">
        <v>0</v>
      </c>
      <c r="AQ22">
        <v>210.49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6</v>
      </c>
      <c r="BI22">
        <v>11.2</v>
      </c>
      <c r="BJ22">
        <v>16.3</v>
      </c>
      <c r="BK22">
        <v>16.5</v>
      </c>
      <c r="BL22">
        <v>825.38</v>
      </c>
      <c r="BM22">
        <v>123.81</v>
      </c>
      <c r="BN22">
        <v>949.19</v>
      </c>
      <c r="BO22">
        <v>949.19</v>
      </c>
      <c r="BQ22" t="s">
        <v>206</v>
      </c>
      <c r="BR22" t="s">
        <v>207</v>
      </c>
      <c r="BS22" s="3">
        <v>45995</v>
      </c>
      <c r="BT22" s="4">
        <v>0.33611111111111114</v>
      </c>
      <c r="BU22" t="s">
        <v>208</v>
      </c>
      <c r="BV22" t="s">
        <v>102</v>
      </c>
      <c r="BY22">
        <v>81418.070000000007</v>
      </c>
      <c r="BZ22" t="s">
        <v>195</v>
      </c>
      <c r="CC22" t="s">
        <v>204</v>
      </c>
      <c r="CD22">
        <v>6045</v>
      </c>
      <c r="CE22" t="s">
        <v>91</v>
      </c>
      <c r="CF22" s="3">
        <v>45995</v>
      </c>
      <c r="CI22">
        <v>1</v>
      </c>
      <c r="CJ22">
        <v>1</v>
      </c>
      <c r="CK22">
        <v>21</v>
      </c>
      <c r="CL22" t="s">
        <v>102</v>
      </c>
      <c r="CM22" s="4">
        <v>0.33611111111111114</v>
      </c>
    </row>
    <row r="23" spans="1:91" x14ac:dyDescent="0.3">
      <c r="A23" t="s">
        <v>72</v>
      </c>
      <c r="B23" t="s">
        <v>73</v>
      </c>
      <c r="C23" t="s">
        <v>74</v>
      </c>
      <c r="E23" t="str">
        <f>"009943401918"</f>
        <v>009943401918</v>
      </c>
      <c r="F23" s="3">
        <v>45995</v>
      </c>
      <c r="G23">
        <v>202609</v>
      </c>
      <c r="H23" t="s">
        <v>209</v>
      </c>
      <c r="I23" t="s">
        <v>210</v>
      </c>
      <c r="J23" t="s">
        <v>119</v>
      </c>
      <c r="K23" t="s">
        <v>78</v>
      </c>
      <c r="L23" t="s">
        <v>92</v>
      </c>
      <c r="M23" t="s">
        <v>93</v>
      </c>
      <c r="N23" t="s">
        <v>119</v>
      </c>
      <c r="O23" t="s">
        <v>98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6.1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49.36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153.19999999999999</v>
      </c>
      <c r="BM23">
        <v>22.98</v>
      </c>
      <c r="BN23">
        <v>176.18</v>
      </c>
      <c r="BO23">
        <v>176.18</v>
      </c>
      <c r="BQ23" t="s">
        <v>211</v>
      </c>
      <c r="BR23" t="s">
        <v>212</v>
      </c>
      <c r="BS23" s="3">
        <v>45996</v>
      </c>
      <c r="BT23" s="4">
        <v>0.58680555555555558</v>
      </c>
      <c r="BU23" t="s">
        <v>211</v>
      </c>
      <c r="BV23" t="s">
        <v>102</v>
      </c>
      <c r="BY23">
        <v>1200</v>
      </c>
      <c r="BZ23" t="s">
        <v>213</v>
      </c>
      <c r="CA23">
        <v>8303236124087</v>
      </c>
      <c r="CC23" t="s">
        <v>93</v>
      </c>
      <c r="CD23" s="5" t="s">
        <v>214</v>
      </c>
      <c r="CE23" t="s">
        <v>91</v>
      </c>
      <c r="CF23" s="3">
        <v>45996</v>
      </c>
      <c r="CI23">
        <v>1</v>
      </c>
      <c r="CJ23">
        <v>1</v>
      </c>
      <c r="CK23">
        <v>41</v>
      </c>
      <c r="CL23" t="s">
        <v>86</v>
      </c>
    </row>
    <row r="24" spans="1:91" x14ac:dyDescent="0.3">
      <c r="A24" t="s">
        <v>171</v>
      </c>
      <c r="B24" t="s">
        <v>73</v>
      </c>
      <c r="C24" t="s">
        <v>74</v>
      </c>
      <c r="E24" t="str">
        <f>"009944406322"</f>
        <v>009944406322</v>
      </c>
      <c r="F24" s="3">
        <v>45995</v>
      </c>
      <c r="G24">
        <v>202609</v>
      </c>
      <c r="H24" t="s">
        <v>215</v>
      </c>
      <c r="I24" t="s">
        <v>216</v>
      </c>
      <c r="J24" t="s">
        <v>217</v>
      </c>
      <c r="K24" t="s">
        <v>78</v>
      </c>
      <c r="L24" t="s">
        <v>203</v>
      </c>
      <c r="M24" t="s">
        <v>204</v>
      </c>
      <c r="N24" t="s">
        <v>217</v>
      </c>
      <c r="O24" t="s">
        <v>218</v>
      </c>
      <c r="P24" t="str">
        <f>"                              "</f>
        <v xml:space="preserve"> 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47.86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0.2</v>
      </c>
      <c r="BK24">
        <v>1</v>
      </c>
      <c r="BL24">
        <v>142.63999999999999</v>
      </c>
      <c r="BM24">
        <v>21.4</v>
      </c>
      <c r="BN24">
        <v>164.04</v>
      </c>
      <c r="BO24">
        <v>164.04</v>
      </c>
      <c r="BQ24" t="s">
        <v>219</v>
      </c>
      <c r="BR24" t="s">
        <v>220</v>
      </c>
      <c r="BS24" s="3">
        <v>45996</v>
      </c>
      <c r="BT24" s="4">
        <v>0.6</v>
      </c>
      <c r="BU24" t="s">
        <v>221</v>
      </c>
      <c r="BV24" t="s">
        <v>102</v>
      </c>
      <c r="BY24">
        <v>1200</v>
      </c>
      <c r="BZ24" t="s">
        <v>213</v>
      </c>
      <c r="CC24" t="s">
        <v>204</v>
      </c>
      <c r="CD24">
        <v>6045</v>
      </c>
      <c r="CE24" t="s">
        <v>91</v>
      </c>
      <c r="CF24" s="3">
        <v>45996</v>
      </c>
      <c r="CI24">
        <v>1</v>
      </c>
      <c r="CJ24">
        <v>1</v>
      </c>
      <c r="CK24">
        <v>31</v>
      </c>
      <c r="CL24" t="s">
        <v>86</v>
      </c>
    </row>
    <row r="25" spans="1:91" x14ac:dyDescent="0.3">
      <c r="A25" t="s">
        <v>72</v>
      </c>
      <c r="B25" t="s">
        <v>73</v>
      </c>
      <c r="C25" t="s">
        <v>74</v>
      </c>
      <c r="E25" t="str">
        <f>"009944622527"</f>
        <v>009944622527</v>
      </c>
      <c r="F25" s="3">
        <v>45995</v>
      </c>
      <c r="G25">
        <v>202609</v>
      </c>
      <c r="H25" t="s">
        <v>108</v>
      </c>
      <c r="I25" t="s">
        <v>109</v>
      </c>
      <c r="J25" t="s">
        <v>222</v>
      </c>
      <c r="K25" t="s">
        <v>78</v>
      </c>
      <c r="L25" t="s">
        <v>79</v>
      </c>
      <c r="M25" t="s">
        <v>80</v>
      </c>
      <c r="N25" t="s">
        <v>223</v>
      </c>
      <c r="O25" t="s">
        <v>98</v>
      </c>
      <c r="P25" t="str">
        <f>"                              "</f>
        <v xml:space="preserve"> 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6.1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49.36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1.5</v>
      </c>
      <c r="BK25">
        <v>2</v>
      </c>
      <c r="BL25">
        <v>153.19999999999999</v>
      </c>
      <c r="BM25">
        <v>22.98</v>
      </c>
      <c r="BN25">
        <v>176.18</v>
      </c>
      <c r="BO25">
        <v>176.18</v>
      </c>
      <c r="BR25" t="s">
        <v>224</v>
      </c>
      <c r="BS25" s="3">
        <v>45996</v>
      </c>
      <c r="BT25" s="4">
        <v>0.45624999999999999</v>
      </c>
      <c r="BU25" t="s">
        <v>225</v>
      </c>
      <c r="BV25" t="s">
        <v>102</v>
      </c>
      <c r="BY25">
        <v>7735</v>
      </c>
      <c r="BZ25" t="s">
        <v>213</v>
      </c>
      <c r="CA25" t="s">
        <v>90</v>
      </c>
      <c r="CC25" t="s">
        <v>80</v>
      </c>
      <c r="CD25">
        <v>2074</v>
      </c>
      <c r="CE25" t="s">
        <v>91</v>
      </c>
      <c r="CF25" s="3">
        <v>45997</v>
      </c>
      <c r="CI25">
        <v>1</v>
      </c>
      <c r="CJ25">
        <v>1</v>
      </c>
      <c r="CK25">
        <v>41</v>
      </c>
      <c r="CL25" t="s">
        <v>86</v>
      </c>
    </row>
    <row r="26" spans="1:91" x14ac:dyDescent="0.3">
      <c r="A26" t="s">
        <v>72</v>
      </c>
      <c r="B26" t="s">
        <v>73</v>
      </c>
      <c r="C26" t="s">
        <v>74</v>
      </c>
      <c r="E26" t="str">
        <f>"009944622529"</f>
        <v>009944622529</v>
      </c>
      <c r="F26" s="3">
        <v>45995</v>
      </c>
      <c r="G26">
        <v>202609</v>
      </c>
      <c r="H26" t="s">
        <v>108</v>
      </c>
      <c r="I26" t="s">
        <v>109</v>
      </c>
      <c r="J26" t="s">
        <v>222</v>
      </c>
      <c r="K26" t="s">
        <v>78</v>
      </c>
      <c r="L26" t="s">
        <v>79</v>
      </c>
      <c r="M26" t="s">
        <v>80</v>
      </c>
      <c r="N26" t="s">
        <v>223</v>
      </c>
      <c r="O26" t="s">
        <v>98</v>
      </c>
      <c r="P26" t="str">
        <f>"                              "</f>
        <v xml:space="preserve"> 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6.1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49.36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153.19999999999999</v>
      </c>
      <c r="BM26">
        <v>22.98</v>
      </c>
      <c r="BN26">
        <v>176.18</v>
      </c>
      <c r="BO26">
        <v>176.18</v>
      </c>
      <c r="BR26" t="s">
        <v>127</v>
      </c>
      <c r="BS26" s="3">
        <v>45996</v>
      </c>
      <c r="BT26" s="4">
        <v>0.45624999999999999</v>
      </c>
      <c r="BU26" t="s">
        <v>225</v>
      </c>
      <c r="BV26" t="s">
        <v>102</v>
      </c>
      <c r="BY26">
        <v>1200</v>
      </c>
      <c r="BZ26" t="s">
        <v>213</v>
      </c>
      <c r="CA26" t="s">
        <v>90</v>
      </c>
      <c r="CC26" t="s">
        <v>80</v>
      </c>
      <c r="CD26">
        <v>2021</v>
      </c>
      <c r="CE26" t="s">
        <v>91</v>
      </c>
      <c r="CF26" s="3">
        <v>45997</v>
      </c>
      <c r="CI26">
        <v>1</v>
      </c>
      <c r="CJ26">
        <v>1</v>
      </c>
      <c r="CK26">
        <v>41</v>
      </c>
      <c r="CL26" t="s">
        <v>86</v>
      </c>
    </row>
    <row r="27" spans="1:91" x14ac:dyDescent="0.3">
      <c r="A27" t="s">
        <v>72</v>
      </c>
      <c r="B27" t="s">
        <v>73</v>
      </c>
      <c r="C27" t="s">
        <v>74</v>
      </c>
      <c r="E27" t="str">
        <f>"009944622528"</f>
        <v>009944622528</v>
      </c>
      <c r="F27" s="3">
        <v>45995</v>
      </c>
      <c r="G27">
        <v>202609</v>
      </c>
      <c r="H27" t="s">
        <v>108</v>
      </c>
      <c r="I27" t="s">
        <v>109</v>
      </c>
      <c r="J27" t="s">
        <v>226</v>
      </c>
      <c r="K27" t="s">
        <v>78</v>
      </c>
      <c r="L27" t="s">
        <v>146</v>
      </c>
      <c r="M27" t="s">
        <v>147</v>
      </c>
      <c r="N27" t="s">
        <v>107</v>
      </c>
      <c r="O27" t="s">
        <v>82</v>
      </c>
      <c r="P27" t="str">
        <f>"2404332909                    "</f>
        <v xml:space="preserve">2404332909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19.940000000000001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59.42</v>
      </c>
      <c r="BM27">
        <v>8.91</v>
      </c>
      <c r="BN27">
        <v>68.33</v>
      </c>
      <c r="BO27">
        <v>68.33</v>
      </c>
      <c r="BQ27" t="s">
        <v>227</v>
      </c>
      <c r="BS27" s="3">
        <v>45996</v>
      </c>
      <c r="BT27" s="4">
        <v>0.3923611111111111</v>
      </c>
      <c r="BU27" t="s">
        <v>150</v>
      </c>
      <c r="BV27" t="s">
        <v>102</v>
      </c>
      <c r="BY27">
        <v>1200</v>
      </c>
      <c r="BZ27" t="s">
        <v>181</v>
      </c>
      <c r="CA27" t="s">
        <v>151</v>
      </c>
      <c r="CC27" t="s">
        <v>147</v>
      </c>
      <c r="CD27">
        <v>3608</v>
      </c>
      <c r="CE27" t="s">
        <v>91</v>
      </c>
      <c r="CF27" s="3">
        <v>45996</v>
      </c>
      <c r="CI27">
        <v>1</v>
      </c>
      <c r="CJ27">
        <v>1</v>
      </c>
      <c r="CK27">
        <v>22</v>
      </c>
      <c r="CL27" t="s">
        <v>86</v>
      </c>
    </row>
    <row r="28" spans="1:91" x14ac:dyDescent="0.3">
      <c r="A28" t="s">
        <v>72</v>
      </c>
      <c r="B28" t="s">
        <v>73</v>
      </c>
      <c r="C28" t="s">
        <v>74</v>
      </c>
      <c r="E28" t="str">
        <f>"009944639748"</f>
        <v>009944639748</v>
      </c>
      <c r="F28" s="3">
        <v>45995</v>
      </c>
      <c r="G28">
        <v>202609</v>
      </c>
      <c r="H28" t="s">
        <v>108</v>
      </c>
      <c r="I28" t="s">
        <v>109</v>
      </c>
      <c r="J28" t="s">
        <v>226</v>
      </c>
      <c r="K28" t="s">
        <v>78</v>
      </c>
      <c r="L28" t="s">
        <v>75</v>
      </c>
      <c r="M28" t="s">
        <v>76</v>
      </c>
      <c r="N28" t="s">
        <v>228</v>
      </c>
      <c r="O28" t="s">
        <v>82</v>
      </c>
      <c r="P28" t="str">
        <f>"2404332900                    "</f>
        <v xml:space="preserve">2404332900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25.52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76.06</v>
      </c>
      <c r="BM28">
        <v>11.41</v>
      </c>
      <c r="BN28">
        <v>87.47</v>
      </c>
      <c r="BO28">
        <v>87.47</v>
      </c>
      <c r="BQ28" t="s">
        <v>229</v>
      </c>
      <c r="BR28" t="s">
        <v>230</v>
      </c>
      <c r="BS28" t="s">
        <v>180</v>
      </c>
      <c r="BY28">
        <v>1200</v>
      </c>
      <c r="BZ28" t="s">
        <v>181</v>
      </c>
      <c r="CC28" t="s">
        <v>76</v>
      </c>
      <c r="CD28">
        <v>7708</v>
      </c>
      <c r="CE28" t="s">
        <v>91</v>
      </c>
      <c r="CI28">
        <v>2</v>
      </c>
      <c r="CJ28" t="s">
        <v>180</v>
      </c>
      <c r="CK28">
        <v>21</v>
      </c>
      <c r="CL28" t="s">
        <v>86</v>
      </c>
    </row>
    <row r="29" spans="1:91" x14ac:dyDescent="0.3">
      <c r="A29" t="s">
        <v>72</v>
      </c>
      <c r="B29" t="s">
        <v>73</v>
      </c>
      <c r="C29" t="s">
        <v>74</v>
      </c>
      <c r="E29" t="str">
        <f>"009944622530"</f>
        <v>009944622530</v>
      </c>
      <c r="F29" s="3">
        <v>45995</v>
      </c>
      <c r="G29">
        <v>202609</v>
      </c>
      <c r="H29" t="s">
        <v>108</v>
      </c>
      <c r="I29" t="s">
        <v>109</v>
      </c>
      <c r="J29" t="s">
        <v>226</v>
      </c>
      <c r="K29" t="s">
        <v>78</v>
      </c>
      <c r="L29" t="s">
        <v>75</v>
      </c>
      <c r="M29" t="s">
        <v>76</v>
      </c>
      <c r="N29" t="s">
        <v>231</v>
      </c>
      <c r="O29" t="s">
        <v>82</v>
      </c>
      <c r="P29" t="str">
        <f>"2404322909                    "</f>
        <v xml:space="preserve">2404322909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25.52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76.06</v>
      </c>
      <c r="BM29">
        <v>11.41</v>
      </c>
      <c r="BN29">
        <v>87.47</v>
      </c>
      <c r="BO29">
        <v>87.47</v>
      </c>
      <c r="BR29" t="s">
        <v>230</v>
      </c>
      <c r="BS29" t="s">
        <v>180</v>
      </c>
      <c r="BY29">
        <v>1200</v>
      </c>
      <c r="BZ29" t="s">
        <v>181</v>
      </c>
      <c r="CC29" t="s">
        <v>76</v>
      </c>
      <c r="CD29">
        <v>8000</v>
      </c>
      <c r="CE29" t="s">
        <v>91</v>
      </c>
      <c r="CI29">
        <v>2</v>
      </c>
      <c r="CJ29" t="s">
        <v>180</v>
      </c>
      <c r="CK29">
        <v>21</v>
      </c>
      <c r="CL29" t="s">
        <v>86</v>
      </c>
    </row>
    <row r="30" spans="1:91" x14ac:dyDescent="0.3">
      <c r="A30" t="s">
        <v>72</v>
      </c>
      <c r="B30" t="s">
        <v>73</v>
      </c>
      <c r="C30" t="s">
        <v>74</v>
      </c>
      <c r="E30" t="str">
        <f>"009944682581"</f>
        <v>009944682581</v>
      </c>
      <c r="F30" s="3">
        <v>45995</v>
      </c>
      <c r="G30">
        <v>202609</v>
      </c>
      <c r="H30" t="s">
        <v>79</v>
      </c>
      <c r="I30" t="s">
        <v>80</v>
      </c>
      <c r="J30" t="s">
        <v>107</v>
      </c>
      <c r="K30" t="s">
        <v>78</v>
      </c>
      <c r="L30" t="s">
        <v>108</v>
      </c>
      <c r="M30" t="s">
        <v>109</v>
      </c>
      <c r="N30" t="s">
        <v>148</v>
      </c>
      <c r="O30" t="s">
        <v>82</v>
      </c>
      <c r="P30" t="str">
        <f>"11116561PC 402190             "</f>
        <v xml:space="preserve">11116561PC 402190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165.84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4.3</v>
      </c>
      <c r="BJ30">
        <v>13</v>
      </c>
      <c r="BK30">
        <v>13</v>
      </c>
      <c r="BL30">
        <v>494.24</v>
      </c>
      <c r="BM30">
        <v>74.14</v>
      </c>
      <c r="BN30">
        <v>568.38</v>
      </c>
      <c r="BO30">
        <v>568.38</v>
      </c>
      <c r="BQ30" t="s">
        <v>111</v>
      </c>
      <c r="BR30" t="s">
        <v>137</v>
      </c>
      <c r="BS30" s="3">
        <v>45996</v>
      </c>
      <c r="BT30" s="4">
        <v>0.55902777777777779</v>
      </c>
      <c r="BU30" t="s">
        <v>232</v>
      </c>
      <c r="BV30" t="s">
        <v>86</v>
      </c>
      <c r="BW30" t="s">
        <v>143</v>
      </c>
      <c r="BX30" t="s">
        <v>144</v>
      </c>
      <c r="BY30">
        <v>65075.4</v>
      </c>
      <c r="BZ30" t="s">
        <v>181</v>
      </c>
      <c r="CA30" t="s">
        <v>139</v>
      </c>
      <c r="CC30" t="s">
        <v>109</v>
      </c>
      <c r="CD30">
        <v>4000</v>
      </c>
      <c r="CE30" t="s">
        <v>91</v>
      </c>
      <c r="CF30" s="3">
        <v>45996</v>
      </c>
      <c r="CI30">
        <v>1</v>
      </c>
      <c r="CJ30">
        <v>1</v>
      </c>
      <c r="CK30">
        <v>21</v>
      </c>
      <c r="CL30" t="s">
        <v>86</v>
      </c>
    </row>
    <row r="31" spans="1:91" x14ac:dyDescent="0.3">
      <c r="A31" t="s">
        <v>72</v>
      </c>
      <c r="B31" t="s">
        <v>73</v>
      </c>
      <c r="C31" t="s">
        <v>74</v>
      </c>
      <c r="E31" t="str">
        <f>"009944682854"</f>
        <v>009944682854</v>
      </c>
      <c r="F31" s="3">
        <v>45995</v>
      </c>
      <c r="G31">
        <v>202609</v>
      </c>
      <c r="H31" t="s">
        <v>79</v>
      </c>
      <c r="I31" t="s">
        <v>80</v>
      </c>
      <c r="J31" t="s">
        <v>107</v>
      </c>
      <c r="K31" t="s">
        <v>78</v>
      </c>
      <c r="L31" t="s">
        <v>146</v>
      </c>
      <c r="M31" t="s">
        <v>147</v>
      </c>
      <c r="N31" t="s">
        <v>233</v>
      </c>
      <c r="O31" t="s">
        <v>98</v>
      </c>
      <c r="P31" t="str">
        <f>"11116561PC 402190             "</f>
        <v xml:space="preserve">11116561PC 402190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6.1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49.36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0.5</v>
      </c>
      <c r="BK31">
        <v>1</v>
      </c>
      <c r="BL31">
        <v>153.19999999999999</v>
      </c>
      <c r="BM31">
        <v>22.98</v>
      </c>
      <c r="BN31">
        <v>176.18</v>
      </c>
      <c r="BO31">
        <v>176.18</v>
      </c>
      <c r="BQ31" t="s">
        <v>234</v>
      </c>
      <c r="BR31" t="s">
        <v>137</v>
      </c>
      <c r="BS31" s="3">
        <v>45996</v>
      </c>
      <c r="BT31" s="4">
        <v>0.3888888888888889</v>
      </c>
      <c r="BU31" t="s">
        <v>150</v>
      </c>
      <c r="BV31" t="s">
        <v>102</v>
      </c>
      <c r="BY31">
        <v>2726.48</v>
      </c>
      <c r="BZ31" t="s">
        <v>213</v>
      </c>
      <c r="CA31" t="s">
        <v>151</v>
      </c>
      <c r="CC31" t="s">
        <v>147</v>
      </c>
      <c r="CD31">
        <v>3610</v>
      </c>
      <c r="CE31" t="s">
        <v>91</v>
      </c>
      <c r="CF31" s="3">
        <v>45996</v>
      </c>
      <c r="CI31">
        <v>1</v>
      </c>
      <c r="CJ31">
        <v>1</v>
      </c>
      <c r="CK31">
        <v>41</v>
      </c>
      <c r="CL31" t="s">
        <v>86</v>
      </c>
    </row>
    <row r="32" spans="1:91" x14ac:dyDescent="0.3">
      <c r="A32" t="s">
        <v>72</v>
      </c>
      <c r="B32" t="s">
        <v>73</v>
      </c>
      <c r="C32" t="s">
        <v>74</v>
      </c>
      <c r="E32" t="str">
        <f>"009943428921"</f>
        <v>009943428921</v>
      </c>
      <c r="F32" s="3">
        <v>45995</v>
      </c>
      <c r="G32">
        <v>202609</v>
      </c>
      <c r="H32" t="s">
        <v>79</v>
      </c>
      <c r="I32" t="s">
        <v>80</v>
      </c>
      <c r="J32" t="s">
        <v>107</v>
      </c>
      <c r="K32" t="s">
        <v>78</v>
      </c>
      <c r="L32" t="s">
        <v>203</v>
      </c>
      <c r="M32" t="s">
        <v>204</v>
      </c>
      <c r="N32" t="s">
        <v>235</v>
      </c>
      <c r="O32" t="s">
        <v>82</v>
      </c>
      <c r="P32" t="str">
        <f>"18402437FS 460040             "</f>
        <v xml:space="preserve">18402437FS 460040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25.52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0.2</v>
      </c>
      <c r="BK32">
        <v>1</v>
      </c>
      <c r="BL32">
        <v>76.06</v>
      </c>
      <c r="BM32">
        <v>11.41</v>
      </c>
      <c r="BN32">
        <v>87.47</v>
      </c>
      <c r="BO32">
        <v>87.47</v>
      </c>
      <c r="BQ32" t="s">
        <v>236</v>
      </c>
      <c r="BR32" t="s">
        <v>237</v>
      </c>
      <c r="BS32" s="3">
        <v>45996</v>
      </c>
      <c r="BT32" s="4">
        <v>0.35208333333333336</v>
      </c>
      <c r="BU32" t="s">
        <v>238</v>
      </c>
      <c r="BV32" t="s">
        <v>102</v>
      </c>
      <c r="BY32">
        <v>1200</v>
      </c>
      <c r="BZ32" t="s">
        <v>181</v>
      </c>
      <c r="CA32" t="s">
        <v>239</v>
      </c>
      <c r="CC32" t="s">
        <v>204</v>
      </c>
      <c r="CD32">
        <v>6045</v>
      </c>
      <c r="CE32" t="s">
        <v>91</v>
      </c>
      <c r="CF32" s="3">
        <v>45996</v>
      </c>
      <c r="CI32">
        <v>1</v>
      </c>
      <c r="CJ32">
        <v>1</v>
      </c>
      <c r="CK32">
        <v>21</v>
      </c>
      <c r="CL32" t="s">
        <v>86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"009944505593"</f>
        <v>009944505593</v>
      </c>
      <c r="F33" s="3">
        <v>45995</v>
      </c>
      <c r="G33">
        <v>202609</v>
      </c>
      <c r="H33" t="s">
        <v>79</v>
      </c>
      <c r="I33" t="s">
        <v>80</v>
      </c>
      <c r="J33" t="s">
        <v>107</v>
      </c>
      <c r="K33" t="s">
        <v>78</v>
      </c>
      <c r="L33" t="s">
        <v>75</v>
      </c>
      <c r="M33" t="s">
        <v>76</v>
      </c>
      <c r="N33" t="s">
        <v>124</v>
      </c>
      <c r="O33" t="s">
        <v>98</v>
      </c>
      <c r="P33" t="str">
        <f>"11005000BT 402190             "</f>
        <v xml:space="preserve">11005000BT 402190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6.1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100.36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4</v>
      </c>
      <c r="BI33">
        <v>21.4</v>
      </c>
      <c r="BJ33">
        <v>39.9</v>
      </c>
      <c r="BK33">
        <v>40</v>
      </c>
      <c r="BL33">
        <v>305.2</v>
      </c>
      <c r="BM33">
        <v>45.78</v>
      </c>
      <c r="BN33">
        <v>350.98</v>
      </c>
      <c r="BO33">
        <v>350.98</v>
      </c>
      <c r="BQ33" t="s">
        <v>240</v>
      </c>
      <c r="BR33" t="s">
        <v>241</v>
      </c>
      <c r="BS33" t="s">
        <v>180</v>
      </c>
      <c r="BY33">
        <v>199631.46</v>
      </c>
      <c r="BZ33" t="s">
        <v>213</v>
      </c>
      <c r="CC33" t="s">
        <v>76</v>
      </c>
      <c r="CD33">
        <v>8001</v>
      </c>
      <c r="CE33" t="s">
        <v>91</v>
      </c>
      <c r="CI33">
        <v>3</v>
      </c>
      <c r="CJ33" t="s">
        <v>180</v>
      </c>
      <c r="CK33">
        <v>41</v>
      </c>
      <c r="CL33" t="s">
        <v>86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"009944505594"</f>
        <v>009944505594</v>
      </c>
      <c r="F34" s="3">
        <v>45995</v>
      </c>
      <c r="G34">
        <v>202609</v>
      </c>
      <c r="H34" t="s">
        <v>79</v>
      </c>
      <c r="I34" t="s">
        <v>80</v>
      </c>
      <c r="J34" t="s">
        <v>107</v>
      </c>
      <c r="K34" t="s">
        <v>78</v>
      </c>
      <c r="L34" t="s">
        <v>75</v>
      </c>
      <c r="M34" t="s">
        <v>76</v>
      </c>
      <c r="N34" t="s">
        <v>124</v>
      </c>
      <c r="O34" t="s">
        <v>82</v>
      </c>
      <c r="P34" t="str">
        <f>"11005000BT 402190             "</f>
        <v xml:space="preserve">11005000BT 402190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121.19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4.5999999999999996</v>
      </c>
      <c r="BJ34">
        <v>9.1999999999999993</v>
      </c>
      <c r="BK34">
        <v>9.5</v>
      </c>
      <c r="BL34">
        <v>361.18</v>
      </c>
      <c r="BM34">
        <v>54.18</v>
      </c>
      <c r="BN34">
        <v>415.36</v>
      </c>
      <c r="BO34">
        <v>415.36</v>
      </c>
      <c r="BQ34" t="s">
        <v>242</v>
      </c>
      <c r="BR34" t="s">
        <v>243</v>
      </c>
      <c r="BS34" t="s">
        <v>180</v>
      </c>
      <c r="BY34">
        <v>46189.440000000002</v>
      </c>
      <c r="BZ34" t="s">
        <v>181</v>
      </c>
      <c r="CC34" t="s">
        <v>76</v>
      </c>
      <c r="CD34">
        <v>8001</v>
      </c>
      <c r="CE34" t="s">
        <v>91</v>
      </c>
      <c r="CI34">
        <v>1</v>
      </c>
      <c r="CJ34" t="s">
        <v>180</v>
      </c>
      <c r="CK34">
        <v>21</v>
      </c>
      <c r="CL34" t="s">
        <v>86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"009944225371"</f>
        <v>009944225371</v>
      </c>
      <c r="F35" s="3">
        <v>45995</v>
      </c>
      <c r="G35">
        <v>202609</v>
      </c>
      <c r="H35" t="s">
        <v>75</v>
      </c>
      <c r="I35" t="s">
        <v>76</v>
      </c>
      <c r="J35" t="s">
        <v>172</v>
      </c>
      <c r="K35" t="s">
        <v>78</v>
      </c>
      <c r="L35" t="s">
        <v>203</v>
      </c>
      <c r="M35" t="s">
        <v>204</v>
      </c>
      <c r="N35" t="s">
        <v>244</v>
      </c>
      <c r="O35" t="s">
        <v>98</v>
      </c>
      <c r="P35" t="str">
        <f>"MT CPT                        "</f>
        <v xml:space="preserve">MT CPT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6.1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106.48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2</v>
      </c>
      <c r="BI35">
        <v>40</v>
      </c>
      <c r="BJ35">
        <v>42.1</v>
      </c>
      <c r="BK35">
        <v>43</v>
      </c>
      <c r="BL35">
        <v>323.44</v>
      </c>
      <c r="BM35">
        <v>48.52</v>
      </c>
      <c r="BN35">
        <v>371.96</v>
      </c>
      <c r="BO35">
        <v>371.96</v>
      </c>
      <c r="BQ35" t="s">
        <v>245</v>
      </c>
      <c r="BR35" t="s">
        <v>176</v>
      </c>
      <c r="BS35" t="s">
        <v>180</v>
      </c>
      <c r="BY35">
        <v>210496</v>
      </c>
      <c r="BZ35" t="s">
        <v>213</v>
      </c>
      <c r="CC35" t="s">
        <v>204</v>
      </c>
      <c r="CD35">
        <v>6020</v>
      </c>
      <c r="CE35" t="s">
        <v>91</v>
      </c>
      <c r="CI35">
        <v>3</v>
      </c>
      <c r="CJ35" t="s">
        <v>180</v>
      </c>
      <c r="CK35">
        <v>41</v>
      </c>
      <c r="CL35" t="s">
        <v>86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"009944622531"</f>
        <v>009944622531</v>
      </c>
      <c r="F36" s="3">
        <v>45996</v>
      </c>
      <c r="G36">
        <v>202609</v>
      </c>
      <c r="H36" t="s">
        <v>108</v>
      </c>
      <c r="I36" t="s">
        <v>109</v>
      </c>
      <c r="J36" t="s">
        <v>222</v>
      </c>
      <c r="K36" t="s">
        <v>78</v>
      </c>
      <c r="L36" t="s">
        <v>246</v>
      </c>
      <c r="M36" t="s">
        <v>247</v>
      </c>
      <c r="N36" t="s">
        <v>248</v>
      </c>
      <c r="O36" t="s">
        <v>82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25.52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0.3</v>
      </c>
      <c r="BK36">
        <v>1</v>
      </c>
      <c r="BL36">
        <v>76.06</v>
      </c>
      <c r="BM36">
        <v>11.41</v>
      </c>
      <c r="BN36">
        <v>87.47</v>
      </c>
      <c r="BO36">
        <v>87.47</v>
      </c>
      <c r="BQ36" t="s">
        <v>249</v>
      </c>
      <c r="BR36" t="s">
        <v>250</v>
      </c>
      <c r="BS36" t="s">
        <v>180</v>
      </c>
      <c r="BY36">
        <v>1600</v>
      </c>
      <c r="BZ36" t="s">
        <v>181</v>
      </c>
      <c r="CC36" t="s">
        <v>247</v>
      </c>
      <c r="CD36">
        <v>1724</v>
      </c>
      <c r="CE36" t="s">
        <v>91</v>
      </c>
      <c r="CI36">
        <v>1</v>
      </c>
      <c r="CJ36" t="s">
        <v>180</v>
      </c>
      <c r="CK36">
        <v>21</v>
      </c>
      <c r="CL36" t="s">
        <v>86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"009944505595"</f>
        <v>009944505595</v>
      </c>
      <c r="F37" s="3">
        <v>45996</v>
      </c>
      <c r="G37">
        <v>202609</v>
      </c>
      <c r="H37" t="s">
        <v>79</v>
      </c>
      <c r="I37" t="s">
        <v>80</v>
      </c>
      <c r="J37" t="s">
        <v>107</v>
      </c>
      <c r="K37" t="s">
        <v>78</v>
      </c>
      <c r="L37" t="s">
        <v>75</v>
      </c>
      <c r="M37" t="s">
        <v>76</v>
      </c>
      <c r="N37" t="s">
        <v>251</v>
      </c>
      <c r="O37" t="s">
        <v>98</v>
      </c>
      <c r="P37" t="str">
        <f>"1100500BT 402190              "</f>
        <v xml:space="preserve">1100500BT 402190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6.1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130.97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5</v>
      </c>
      <c r="BI37">
        <v>34</v>
      </c>
      <c r="BJ37">
        <v>54.3</v>
      </c>
      <c r="BK37">
        <v>55</v>
      </c>
      <c r="BL37">
        <v>396.41</v>
      </c>
      <c r="BM37">
        <v>59.46</v>
      </c>
      <c r="BN37">
        <v>455.87</v>
      </c>
      <c r="BO37">
        <v>455.87</v>
      </c>
      <c r="BQ37" t="s">
        <v>252</v>
      </c>
      <c r="BR37" t="s">
        <v>253</v>
      </c>
      <c r="BS37" t="s">
        <v>180</v>
      </c>
      <c r="BY37">
        <v>271584.03000000003</v>
      </c>
      <c r="BZ37" t="s">
        <v>213</v>
      </c>
      <c r="CC37" t="s">
        <v>76</v>
      </c>
      <c r="CD37">
        <v>8001</v>
      </c>
      <c r="CE37" t="s">
        <v>91</v>
      </c>
      <c r="CI37">
        <v>3</v>
      </c>
      <c r="CJ37" t="s">
        <v>180</v>
      </c>
      <c r="CK37">
        <v>41</v>
      </c>
      <c r="CL37" t="s">
        <v>86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"009944225370"</f>
        <v>009944225370</v>
      </c>
      <c r="F38" s="3">
        <v>45995</v>
      </c>
      <c r="G38">
        <v>202609</v>
      </c>
      <c r="H38" t="s">
        <v>75</v>
      </c>
      <c r="I38" t="s">
        <v>76</v>
      </c>
      <c r="J38" t="s">
        <v>172</v>
      </c>
      <c r="K38" t="s">
        <v>78</v>
      </c>
      <c r="L38" t="s">
        <v>254</v>
      </c>
      <c r="M38" t="s">
        <v>255</v>
      </c>
      <c r="N38" t="s">
        <v>256</v>
      </c>
      <c r="O38" t="s">
        <v>98</v>
      </c>
      <c r="P38" t="str">
        <f>"MT CPT                        "</f>
        <v xml:space="preserve">MT CPT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6.1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98.06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22.1</v>
      </c>
      <c r="BJ38">
        <v>17.8</v>
      </c>
      <c r="BK38">
        <v>23</v>
      </c>
      <c r="BL38">
        <v>298.33</v>
      </c>
      <c r="BM38">
        <v>44.75</v>
      </c>
      <c r="BN38">
        <v>343.08</v>
      </c>
      <c r="BO38">
        <v>343.08</v>
      </c>
      <c r="BQ38" t="s">
        <v>257</v>
      </c>
      <c r="BR38" t="s">
        <v>258</v>
      </c>
      <c r="BS38" t="s">
        <v>180</v>
      </c>
      <c r="BY38">
        <v>89093.04</v>
      </c>
      <c r="BZ38" t="s">
        <v>213</v>
      </c>
      <c r="CC38" t="s">
        <v>255</v>
      </c>
      <c r="CD38">
        <v>9459</v>
      </c>
      <c r="CE38" t="s">
        <v>91</v>
      </c>
      <c r="CI38">
        <v>3</v>
      </c>
      <c r="CJ38" t="s">
        <v>180</v>
      </c>
      <c r="CK38">
        <v>43</v>
      </c>
      <c r="CL38" t="s">
        <v>86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"009944225376"</f>
        <v>009944225376</v>
      </c>
      <c r="F39" s="3">
        <v>45995</v>
      </c>
      <c r="G39">
        <v>202609</v>
      </c>
      <c r="H39" t="s">
        <v>75</v>
      </c>
      <c r="I39" t="s">
        <v>76</v>
      </c>
      <c r="J39" t="s">
        <v>172</v>
      </c>
      <c r="K39" t="s">
        <v>78</v>
      </c>
      <c r="L39" t="s">
        <v>259</v>
      </c>
      <c r="M39" t="s">
        <v>260</v>
      </c>
      <c r="N39" t="s">
        <v>261</v>
      </c>
      <c r="O39" t="s">
        <v>98</v>
      </c>
      <c r="P39" t="str">
        <f>"MT CPT                        "</f>
        <v xml:space="preserve">MT CPT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6.1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79.959999999999994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14.2</v>
      </c>
      <c r="BJ39">
        <v>29.5</v>
      </c>
      <c r="BK39">
        <v>30</v>
      </c>
      <c r="BL39">
        <v>244.4</v>
      </c>
      <c r="BM39">
        <v>36.659999999999997</v>
      </c>
      <c r="BN39">
        <v>281.06</v>
      </c>
      <c r="BO39">
        <v>281.06</v>
      </c>
      <c r="BQ39" t="s">
        <v>262</v>
      </c>
      <c r="BR39" t="s">
        <v>176</v>
      </c>
      <c r="BS39" t="s">
        <v>180</v>
      </c>
      <c r="BY39">
        <v>147675.51</v>
      </c>
      <c r="BZ39" t="s">
        <v>213</v>
      </c>
      <c r="CC39" t="s">
        <v>260</v>
      </c>
      <c r="CD39">
        <v>2170</v>
      </c>
      <c r="CE39" t="s">
        <v>91</v>
      </c>
      <c r="CI39">
        <v>3</v>
      </c>
      <c r="CJ39" t="s">
        <v>180</v>
      </c>
      <c r="CK39">
        <v>41</v>
      </c>
      <c r="CL39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2025-12-08T08:17:56Z</dcterms:created>
  <dcterms:modified xsi:type="dcterms:W3CDTF">2025-12-08T08:18:16Z</dcterms:modified>
</cp:coreProperties>
</file>