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J1799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I58" i="1" l="1"/>
  <c r="AH58" i="1"/>
  <c r="AG58" i="1"/>
  <c r="Y58" i="1"/>
  <c r="N57" i="1"/>
  <c r="B57" i="1"/>
  <c r="A57" i="1"/>
  <c r="N56" i="1"/>
  <c r="B56" i="1"/>
  <c r="A56" i="1"/>
  <c r="N55" i="1"/>
  <c r="B55" i="1"/>
  <c r="A55" i="1"/>
  <c r="N54" i="1"/>
  <c r="B54" i="1"/>
  <c r="A54" i="1"/>
  <c r="N53" i="1"/>
  <c r="B53" i="1"/>
  <c r="A53" i="1"/>
  <c r="N52" i="1"/>
  <c r="B52" i="1"/>
  <c r="A52" i="1"/>
  <c r="N51" i="1"/>
  <c r="B51" i="1"/>
  <c r="A51" i="1"/>
  <c r="N50" i="1"/>
  <c r="B50" i="1"/>
  <c r="A50" i="1"/>
  <c r="N49" i="1"/>
  <c r="B49" i="1"/>
  <c r="A49" i="1"/>
  <c r="N48" i="1"/>
  <c r="B48" i="1"/>
  <c r="A48" i="1"/>
  <c r="N47" i="1"/>
  <c r="B47" i="1"/>
  <c r="A47" i="1"/>
  <c r="N46" i="1"/>
  <c r="B46" i="1"/>
  <c r="A46" i="1"/>
  <c r="N45" i="1"/>
  <c r="B45" i="1"/>
  <c r="A45" i="1"/>
  <c r="N44" i="1"/>
  <c r="B44" i="1"/>
  <c r="A44" i="1"/>
  <c r="N43" i="1"/>
  <c r="B43" i="1"/>
  <c r="A43" i="1"/>
  <c r="N42" i="1"/>
  <c r="B42" i="1"/>
  <c r="A42" i="1"/>
  <c r="N41" i="1"/>
  <c r="B41" i="1"/>
  <c r="A41" i="1"/>
  <c r="N40" i="1"/>
  <c r="B40" i="1"/>
  <c r="A40" i="1"/>
  <c r="N39" i="1"/>
  <c r="B39" i="1"/>
  <c r="A39" i="1"/>
  <c r="N38" i="1"/>
  <c r="B38" i="1"/>
  <c r="A38" i="1"/>
  <c r="N37" i="1"/>
  <c r="B37" i="1"/>
  <c r="A37" i="1"/>
  <c r="N36" i="1"/>
  <c r="B36" i="1"/>
  <c r="A36" i="1"/>
  <c r="N35" i="1"/>
  <c r="B35" i="1"/>
  <c r="A35" i="1"/>
  <c r="N34" i="1"/>
  <c r="B34" i="1"/>
  <c r="A34" i="1"/>
  <c r="N33" i="1"/>
  <c r="B33" i="1"/>
  <c r="A33" i="1"/>
  <c r="N32" i="1"/>
  <c r="B32" i="1"/>
  <c r="A32" i="1"/>
  <c r="N31" i="1"/>
  <c r="B31" i="1"/>
  <c r="A31" i="1"/>
  <c r="N30" i="1"/>
  <c r="B30" i="1"/>
  <c r="A30" i="1"/>
  <c r="N29" i="1"/>
  <c r="B29" i="1"/>
  <c r="A29" i="1"/>
  <c r="N28" i="1"/>
  <c r="B28" i="1"/>
  <c r="A28" i="1"/>
  <c r="N27" i="1"/>
  <c r="B27" i="1"/>
  <c r="A27" i="1"/>
  <c r="N26" i="1"/>
  <c r="B26" i="1"/>
  <c r="A26" i="1"/>
  <c r="N25" i="1"/>
  <c r="B25" i="1"/>
  <c r="A25" i="1"/>
  <c r="N24" i="1"/>
  <c r="B24" i="1"/>
  <c r="A24" i="1"/>
  <c r="N23" i="1"/>
  <c r="B23" i="1"/>
  <c r="A23" i="1"/>
  <c r="N22" i="1"/>
  <c r="B22" i="1"/>
  <c r="A22" i="1"/>
  <c r="N21" i="1"/>
  <c r="B21" i="1"/>
  <c r="A21" i="1"/>
  <c r="N20" i="1"/>
  <c r="B20" i="1"/>
  <c r="A20" i="1"/>
  <c r="N19" i="1"/>
  <c r="B19" i="1"/>
  <c r="A19" i="1"/>
  <c r="N18" i="1"/>
  <c r="B18" i="1"/>
  <c r="A18" i="1"/>
  <c r="N17" i="1"/>
  <c r="B17" i="1"/>
  <c r="A17" i="1"/>
  <c r="N16" i="1"/>
  <c r="B16" i="1"/>
  <c r="A16" i="1"/>
  <c r="N15" i="1"/>
  <c r="B15" i="1"/>
  <c r="A15" i="1"/>
  <c r="N14" i="1"/>
  <c r="B14" i="1"/>
  <c r="A14" i="1"/>
  <c r="N13" i="1"/>
  <c r="B13" i="1"/>
  <c r="A13" i="1"/>
  <c r="N12" i="1"/>
  <c r="B12" i="1"/>
  <c r="A12" i="1"/>
  <c r="N11" i="1"/>
  <c r="B11" i="1"/>
  <c r="A11" i="1"/>
  <c r="N10" i="1"/>
  <c r="B10" i="1"/>
  <c r="A10" i="1"/>
  <c r="N9" i="1"/>
  <c r="B9" i="1"/>
  <c r="A9" i="1"/>
  <c r="N8" i="1"/>
  <c r="B8" i="1"/>
  <c r="A8" i="1"/>
  <c r="N7" i="1"/>
  <c r="B7" i="1"/>
  <c r="A7" i="1"/>
  <c r="N6" i="1"/>
  <c r="B6" i="1"/>
  <c r="A6" i="1"/>
  <c r="N5" i="1"/>
  <c r="B5" i="1"/>
  <c r="A5" i="1"/>
  <c r="N4" i="1"/>
  <c r="B4" i="1"/>
  <c r="A4" i="1"/>
  <c r="N3" i="1"/>
  <c r="B3" i="1"/>
  <c r="A3" i="1"/>
  <c r="N2" i="1"/>
  <c r="B2" i="1"/>
  <c r="A2" i="1"/>
</calcChain>
</file>

<file path=xl/sharedStrings.xml><?xml version="1.0" encoding="utf-8"?>
<sst xmlns="http://schemas.openxmlformats.org/spreadsheetml/2006/main" count="762" uniqueCount="303">
  <si>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</si>
  <si>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</si>
  <si>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</si>
  <si>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</si>
  <si>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</si>
  <si>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</si>
  <si>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</si>
  <si>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</si>
  <si>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</si>
  <si>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</si>
  <si>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</si>
  <si>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</si>
  <si>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</si>
  <si>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</si>
  <si>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</si>
  <si>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</si>
  <si>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</si>
  <si>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</si>
  <si>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</si>
  <si>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</si>
  <si>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</si>
  <si>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</si>
  <si>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</si>
  <si>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</si>
  <si>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</si>
  <si>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</si>
  <si>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Sameday</t>
  </si>
  <si>
    <t>Early Delivery</t>
  </si>
  <si>
    <t>Fuel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</si>
  <si>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</si>
  <si>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</si>
  <si>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</si>
  <si>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</si>
  <si>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</si>
  <si>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</si>
  <si>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</si>
  <si>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MA Info</t>
  </si>
  <si>
    <t>J17991</t>
  </si>
  <si>
    <t>CAPE TOWN</t>
  </si>
  <si>
    <t>PRIONTEX</t>
  </si>
  <si>
    <t>DERALLE BARTHUS</t>
  </si>
  <si>
    <t>MIDRAND</t>
  </si>
  <si>
    <t>TRISH SUBBRAMONEY</t>
  </si>
  <si>
    <t>DBC</t>
  </si>
  <si>
    <t>17/12/2021</t>
  </si>
  <si>
    <t>yes</t>
  </si>
  <si>
    <t>jane</t>
  </si>
  <si>
    <t>1 x 6.5 x 40.3 x 33.5</t>
  </si>
  <si>
    <t>PARCEL</t>
  </si>
  <si>
    <t>NELSPRUIT</t>
  </si>
  <si>
    <t>AVI FIELDMARKETING</t>
  </si>
  <si>
    <t>MZWANDILE</t>
  </si>
  <si>
    <t>KEMPTON PARK</t>
  </si>
  <si>
    <t>AVI FILED MARKETING</t>
  </si>
  <si>
    <t>ZIYAAD</t>
  </si>
  <si>
    <t>03/01/2022</t>
  </si>
  <si>
    <t>no</t>
  </si>
  <si>
    <t>valencia</t>
  </si>
  <si>
    <t>1 x 40 x 30 x 1</t>
  </si>
  <si>
    <t>AVIFIELD</t>
  </si>
  <si>
    <t>CANDICE MURISON</t>
  </si>
  <si>
    <t>DURBAN</t>
  </si>
  <si>
    <t>AVI DISTRIBUTION</t>
  </si>
  <si>
    <t>LOUISA</t>
  </si>
  <si>
    <t>ON1</t>
  </si>
  <si>
    <t>Comey</t>
  </si>
  <si>
    <t>1 x 32 x 43 x 36.9</t>
  </si>
  <si>
    <t>JOHANNESBURG</t>
  </si>
  <si>
    <t>AVI NATIONAL BRANDS LTD</t>
  </si>
  <si>
    <t>RULIEN KASSELMAN</t>
  </si>
  <si>
    <t>STANDFORD</t>
  </si>
  <si>
    <t>I J LIMITED</t>
  </si>
  <si>
    <t>TEGAN CHRISTIE</t>
  </si>
  <si>
    <t>15/12/2021</t>
  </si>
  <si>
    <t>MLUMISI</t>
  </si>
  <si>
    <t>PORT ELIZABETH</t>
  </si>
  <si>
    <t>mary</t>
  </si>
  <si>
    <t>1 x 12 x 38.5 x 29.2</t>
  </si>
  <si>
    <t>Priontex SA</t>
  </si>
  <si>
    <t>ROBIN RENE</t>
  </si>
  <si>
    <t>PRETORIA</t>
  </si>
  <si>
    <t>Lebogang Healthcare Center</t>
  </si>
  <si>
    <t>PATRIC</t>
  </si>
  <si>
    <t>REBECCA</t>
  </si>
  <si>
    <t>1 x 8.5 x 34.2 x 30.8</t>
  </si>
  <si>
    <t>AVI Field Marketing</t>
  </si>
  <si>
    <t>Anina Khan</t>
  </si>
  <si>
    <t>AVI NBL</t>
  </si>
  <si>
    <t>LEIGH-ANNE COLEMAN</t>
  </si>
  <si>
    <t>20/12/2021</t>
  </si>
  <si>
    <t>Michael</t>
  </si>
  <si>
    <t>1 x 7.5 x 31.9 x 31.2</t>
  </si>
  <si>
    <t>AVI FIELD MARKETING</t>
  </si>
  <si>
    <t>MARY GROOTBOOM</t>
  </si>
  <si>
    <t>AVI</t>
  </si>
  <si>
    <t>AR SUPPORT</t>
  </si>
  <si>
    <t>thabang</t>
  </si>
  <si>
    <t>MARCELLE GORDON</t>
  </si>
  <si>
    <t>MOSSEL BAY</t>
  </si>
  <si>
    <t>BAYVIEW PVT HOSPITAL</t>
  </si>
  <si>
    <t>JOHAN</t>
  </si>
  <si>
    <t>21/12/2021</t>
  </si>
  <si>
    <t>renelo</t>
  </si>
  <si>
    <t>1 x 24.5 x 56.5 x 33.6 | 1 x 29.5 x 71.8 x 33.9 | 1 x 51.5 x 53.6 x 46.7</t>
  </si>
  <si>
    <t>j17991</t>
  </si>
  <si>
    <t>GEORGE</t>
  </si>
  <si>
    <t>avi field marketing</t>
  </si>
  <si>
    <t>llewellyn</t>
  </si>
  <si>
    <t>24/12/2021</t>
  </si>
  <si>
    <t>SHAMIL</t>
  </si>
  <si>
    <t>MAGS</t>
  </si>
  <si>
    <t>28/12/2021</t>
  </si>
  <si>
    <t>mabli</t>
  </si>
  <si>
    <t>1 x 7 x 43.5 x 32.4</t>
  </si>
  <si>
    <t>SONAY KAAS</t>
  </si>
  <si>
    <t>PIETERSBURG</t>
  </si>
  <si>
    <t>AVI FIELD</t>
  </si>
  <si>
    <t>CHRIS</t>
  </si>
  <si>
    <t>29/12/2021</t>
  </si>
  <si>
    <t>Chris</t>
  </si>
  <si>
    <t>.</t>
  </si>
  <si>
    <t>FRESENIUS KABI MAN SA</t>
  </si>
  <si>
    <t>YOLANDE</t>
  </si>
  <si>
    <t>NDLONGWANA</t>
  </si>
  <si>
    <t>1 x 32.5 x 40.1 x 29.5</t>
  </si>
  <si>
    <t>PRIONTEX JHB</t>
  </si>
  <si>
    <t>LESLEY</t>
  </si>
  <si>
    <t>PRIONTEX B   L STENPACT</t>
  </si>
  <si>
    <t>MARK</t>
  </si>
  <si>
    <t>MBALI</t>
  </si>
  <si>
    <t>1 x 132 x 100 x 110</t>
  </si>
  <si>
    <t>PRIONTEX SA</t>
  </si>
  <si>
    <t>JERRY</t>
  </si>
  <si>
    <t>PAARL</t>
  </si>
  <si>
    <t>PAARL PROVINCIAL HOSPITAL</t>
  </si>
  <si>
    <t>KURT SWIEGELAAR</t>
  </si>
  <si>
    <t>K Swiegelee</t>
  </si>
  <si>
    <t>1 x 38.7 x 53.4 x 29.4 | 1 x 38.7 x 52 x 30.1 | 1 x 38.7 x 49.8 x 31.4 | 1 x 38.7 x 51.5 x 30.4 | 1 x 31 x 39 x 48 | 1 x 38.7 x 50.3 x 30.6 | 1 x 38.7 x 51.7 x 29.7</t>
  </si>
  <si>
    <t>CENTURION</t>
  </si>
  <si>
    <t>SMART SCREEN</t>
  </si>
  <si>
    <t>mapula</t>
  </si>
  <si>
    <t>1 x 6.5 x 53.3 x 14.6</t>
  </si>
  <si>
    <t>PRIONTEX CAPE TOWN</t>
  </si>
  <si>
    <t>SHAMIL BEG</t>
  </si>
  <si>
    <t>05/01/2022</t>
  </si>
  <si>
    <t>illeg</t>
  </si>
  <si>
    <t>1 x 140 x 90 x 150</t>
  </si>
  <si>
    <t>NICO STRYDOM</t>
  </si>
  <si>
    <t>EUROLAB ABU</t>
  </si>
  <si>
    <t>JO-MARI JACOBS</t>
  </si>
  <si>
    <t>04/01/2022</t>
  </si>
  <si>
    <t>johan</t>
  </si>
  <si>
    <t>6 x 45 x 46 x 50</t>
  </si>
  <si>
    <t>UMHLANGA ROCKS</t>
  </si>
  <si>
    <t>SHERWIN</t>
  </si>
  <si>
    <t>pummie</t>
  </si>
  <si>
    <t>1 x 33 x 44.7 x 30.3</t>
  </si>
  <si>
    <t>SINDI</t>
  </si>
  <si>
    <t>PRIONTEX DBN</t>
  </si>
  <si>
    <t>SHERWIN DHUNPERSAD</t>
  </si>
  <si>
    <t>09/12/2021</t>
  </si>
  <si>
    <t>phumi</t>
  </si>
  <si>
    <t>1 x 22 x 27.8 x 19.2 | 1 x 22.5 x 27.5 x 19.5 | 1 x 23 x 27.9 x 18.9 | 1 x 22 x 28.1 x 19</t>
  </si>
  <si>
    <t>VETSCAPE REFFERALS</t>
  </si>
  <si>
    <t>DAYLENE SLAMET</t>
  </si>
  <si>
    <t>07/12/2021</t>
  </si>
  <si>
    <t>daylee</t>
  </si>
  <si>
    <t>1 x 22.5 x 40.4 x 30</t>
  </si>
  <si>
    <t>PINETOWN</t>
  </si>
  <si>
    <t>NATIONAL BIOPRODUCT INST</t>
  </si>
  <si>
    <t>MPUMI</t>
  </si>
  <si>
    <t xml:space="preserve">Cameron                       </t>
  </si>
  <si>
    <t>1 x 31.5 x 52.2 x 46.5 | 1 x 52 x 50.9 x 50.4</t>
  </si>
  <si>
    <t>AVI FINANCE</t>
  </si>
  <si>
    <t>IGSAAN</t>
  </si>
  <si>
    <t>BLOEMFONTEIN</t>
  </si>
  <si>
    <t>NATIONAL BRANDS</t>
  </si>
  <si>
    <t>SENATE</t>
  </si>
  <si>
    <t>06/12/2021</t>
  </si>
  <si>
    <t>Genevive</t>
  </si>
  <si>
    <t>1 x 40 x 30 x 10</t>
  </si>
  <si>
    <t>CANDICE</t>
  </si>
  <si>
    <t>SMARTSCREEN</t>
  </si>
  <si>
    <t>ON2</t>
  </si>
  <si>
    <t>03/12/2021</t>
  </si>
  <si>
    <t>Brenda</t>
  </si>
  <si>
    <t>WHITE RIVER</t>
  </si>
  <si>
    <t>PHILLEMON</t>
  </si>
  <si>
    <t>AVI FM</t>
  </si>
  <si>
    <t>NONNIE</t>
  </si>
  <si>
    <t>2 x 40 x 30 x 1</t>
  </si>
  <si>
    <t>DERALLE</t>
  </si>
  <si>
    <t>ELDARIO TRADERS T A PRIONTEX</t>
  </si>
  <si>
    <t>08/12/2021</t>
  </si>
  <si>
    <t>Jacques</t>
  </si>
  <si>
    <t>1 x 7.5 x 41.7 x 34.4</t>
  </si>
  <si>
    <t>EAST LONDON</t>
  </si>
  <si>
    <t>MARY</t>
  </si>
  <si>
    <t>1 x 47 x 38 x 1</t>
  </si>
  <si>
    <t>madeleine</t>
  </si>
  <si>
    <t>1 x 28 x 49.9 x 45.5 | 1 x 33.5 x 81.1 x 29.6 | 1 x 53.5 x 52.6 x 44 | 1 x 52.5 x 53.1 x 49</t>
  </si>
  <si>
    <t>ZIPHO</t>
  </si>
  <si>
    <t>NICO</t>
  </si>
  <si>
    <t>L VIEIRA</t>
  </si>
  <si>
    <t>THABO M</t>
  </si>
  <si>
    <t>michael</t>
  </si>
  <si>
    <t>AVI FIELD MARKETING-FREE STATE</t>
  </si>
  <si>
    <t>02/12/2021</t>
  </si>
  <si>
    <t>1 x 40 x 30 x 45</t>
  </si>
  <si>
    <t>SHAMIC</t>
  </si>
  <si>
    <t>ILLEG</t>
  </si>
  <si>
    <t>1 x 10.2 x 42.5 x 20.4 | 1 x 10.7 x 45.5 x 34.7</t>
  </si>
  <si>
    <t>PIETERMARITZBURG</t>
  </si>
  <si>
    <t>Debbie Jacobs</t>
  </si>
  <si>
    <t>Bill and Alix Mc Intosh</t>
  </si>
  <si>
    <t>Bill Mc Intosh</t>
  </si>
  <si>
    <t xml:space="preserve">Alix Mc Intosh                </t>
  </si>
  <si>
    <t>1 x 26 x 13 x 26</t>
  </si>
  <si>
    <t>Small Box</t>
  </si>
  <si>
    <t>?</t>
  </si>
  <si>
    <t>CRAZY NUTS + BOLTS</t>
  </si>
  <si>
    <t>PVT</t>
  </si>
  <si>
    <t>Anamer</t>
  </si>
  <si>
    <t>1 x 16 x 32.6 x 27.7</t>
  </si>
  <si>
    <t>AVI FIELD MARKETIN.</t>
  </si>
  <si>
    <t>SONAY</t>
  </si>
  <si>
    <t>CHRIS STEVEN</t>
  </si>
  <si>
    <t>Stephen</t>
  </si>
  <si>
    <t>Phumy</t>
  </si>
  <si>
    <t>1 x 33 x 52 x 44.7 | 1 x 52.5 x 50.3 x 50.1</t>
  </si>
  <si>
    <t>EUROLAB ASU</t>
  </si>
  <si>
    <t>MBUSO</t>
  </si>
  <si>
    <t>PRIONTEX PE</t>
  </si>
  <si>
    <t>13/12/2021</t>
  </si>
  <si>
    <t>jacques</t>
  </si>
  <si>
    <t>1 x 38.7 x 53.8 x 28.7 | 1 x 35.7 x 52.3 x 51.5 | 1 x 51.7 x 50 x 43.9</t>
  </si>
  <si>
    <t>DALENE</t>
  </si>
  <si>
    <t>Daylene</t>
  </si>
  <si>
    <t>1 x 6.5 x 21.4 x 18.9</t>
  </si>
  <si>
    <t>Valencia</t>
  </si>
  <si>
    <t>SWEE FARM</t>
  </si>
  <si>
    <t>ALI CLARK</t>
  </si>
  <si>
    <t>TEA ON 23</t>
  </si>
  <si>
    <t>BRYONY</t>
  </si>
  <si>
    <t>10/12/2021</t>
  </si>
  <si>
    <t>RB</t>
  </si>
  <si>
    <t>1 x 18 x 25.5 x 13.8</t>
  </si>
  <si>
    <t>ALIX CLARK</t>
  </si>
  <si>
    <t>MARION</t>
  </si>
  <si>
    <t>M RAWSON</t>
  </si>
  <si>
    <t>1 x 35 x 53.5 x 36</t>
  </si>
  <si>
    <t>TONGAAT</t>
  </si>
  <si>
    <t>HANNAH</t>
  </si>
  <si>
    <t>hannah</t>
  </si>
  <si>
    <t>1 x 17.5 x 24.4 x 18.4</t>
  </si>
  <si>
    <t xml:space="preserve">PRIONTEX DISPATCH </t>
  </si>
  <si>
    <t>PRIONTEX DURBAN</t>
  </si>
  <si>
    <t>Sherwin Dhunpershad</t>
  </si>
  <si>
    <t>1 x 38.7 x 52.3 x 24.1</t>
  </si>
  <si>
    <t>BOX</t>
  </si>
  <si>
    <t>1 x 6.5 x 34.3 x 21.6</t>
  </si>
  <si>
    <t>Moleboheng</t>
  </si>
  <si>
    <t>1 x 14 x 36.4 x 30.9</t>
  </si>
  <si>
    <t>Angus</t>
  </si>
  <si>
    <t>Swee Farm</t>
  </si>
  <si>
    <t>Alix</t>
  </si>
  <si>
    <t>Lendford</t>
  </si>
  <si>
    <t>1 x 30 x 49.2 x 35</t>
  </si>
  <si>
    <t>Box</t>
  </si>
  <si>
    <t>PRIONTEX PORT ELIZABETH</t>
  </si>
  <si>
    <t>1 x 51.2 x 51.6 x 38.1 | 1 x 50.7 x 45.5 x 40.4</t>
  </si>
  <si>
    <t>N A</t>
  </si>
  <si>
    <t>1 x 28.2 x 36.2 x 34.4</t>
  </si>
  <si>
    <t>1 x 41 x 40.4 x 37.5</t>
  </si>
  <si>
    <t>PRIONTEX JBG</t>
  </si>
  <si>
    <t>PETER</t>
  </si>
  <si>
    <t>PRIONTEX CAPE</t>
  </si>
  <si>
    <t>RENE CROWIE</t>
  </si>
  <si>
    <t>COLLEEN</t>
  </si>
  <si>
    <t>Flyer</t>
  </si>
  <si>
    <t>CARLA</t>
  </si>
  <si>
    <t>14/12/2021</t>
  </si>
  <si>
    <t>alista</t>
  </si>
  <si>
    <t>1 x 36 x 47.3 x 45.6 | 1 x 48 x 55.6 x 47.1</t>
  </si>
  <si>
    <t>AYESHA ABDUL</t>
  </si>
  <si>
    <t>WILLARDS FACTORY</t>
  </si>
  <si>
    <t>Bianca</t>
  </si>
  <si>
    <t>1 x 40 x 30 x 2</t>
  </si>
  <si>
    <t>Mbuso</t>
  </si>
  <si>
    <t>1 x 45 x 30 x 31</t>
  </si>
  <si>
    <t>Priontex Dispatch</t>
  </si>
  <si>
    <t>Zipho</t>
  </si>
  <si>
    <t>Shamil</t>
  </si>
  <si>
    <t>Colleen</t>
  </si>
  <si>
    <t>1 x 52.2 x 46.6 x 45.3</t>
  </si>
  <si>
    <t>TERRI</t>
  </si>
  <si>
    <t>LOUISE VIETOT</t>
  </si>
  <si>
    <t>1 x 94 x 66 x 69</t>
  </si>
  <si>
    <t>EAST LONDON EYE HOSPITAL</t>
  </si>
  <si>
    <t>JO-ANNE</t>
  </si>
  <si>
    <t>COIN</t>
  </si>
  <si>
    <t>1 x 30.5 x 73.5 x 30.6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</si>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</sst>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  <xf numFmtId="2" fontId="0" fillId="0" borderId="0" xfId="0" applyNumberFormat="1" applyFill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tabSelected="1" workbookViewId="0"/>
  </sheetViews>
  <sheetFormatPr defaultRowHeight="14.4" x14ac:dyDescent="0.3"/>
  <sheetData>
    <row r="1" spans="1:37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1" t="s">
        <v>35</v>
      </c>
      <c r="AK1" s="1" t="s">
        <v>36</v>
      </c>
    </row>
    <row r="2" spans="1:37" x14ac:dyDescent="0.3">
      <c r="A2" t="str">
        <f>"009940648420"</f>
        <v>009940648420</v>
      </c>
      <c r="B2" t="str">
        <f>"009940648420"</f>
        <v>009940648420</v>
      </c>
      <c r="C2" t="s">
        <v>37</v>
      </c>
      <c r="D2" s="3">
        <v>44545</v>
      </c>
      <c r="E2" s="3">
        <v>44545</v>
      </c>
      <c r="F2" t="s">
        <v>38</v>
      </c>
      <c r="G2" t="s">
        <v>39</v>
      </c>
      <c r="H2" t="s">
        <v>40</v>
      </c>
      <c r="I2" t="s">
        <v>41</v>
      </c>
      <c r="J2" t="s">
        <v>39</v>
      </c>
      <c r="K2" t="s">
        <v>42</v>
      </c>
      <c r="L2">
        <v>41</v>
      </c>
      <c r="M2" t="s">
        <v>43</v>
      </c>
      <c r="N2" t="str">
        <f>""</f>
        <v/>
      </c>
      <c r="P2" t="s">
        <v>44</v>
      </c>
      <c r="Q2" t="s">
        <v>45</v>
      </c>
      <c r="S2" s="4">
        <v>0.39583333333333331</v>
      </c>
      <c r="T2" t="s">
        <v>46</v>
      </c>
      <c r="U2">
        <v>1</v>
      </c>
      <c r="V2">
        <v>0.2</v>
      </c>
      <c r="W2" t="s">
        <v>47</v>
      </c>
      <c r="X2">
        <v>1.8</v>
      </c>
      <c r="Y2">
        <v>2</v>
      </c>
      <c r="Z2" t="s">
        <v>48</v>
      </c>
      <c r="AA2" s="5">
        <v>0</v>
      </c>
      <c r="AB2" s="5">
        <v>0</v>
      </c>
      <c r="AC2" s="5">
        <v>32.840000000000003</v>
      </c>
      <c r="AD2" s="5">
        <v>0</v>
      </c>
      <c r="AE2" s="5">
        <v>0</v>
      </c>
      <c r="AF2" s="6">
        <v>104.44999999999999</v>
      </c>
      <c r="AG2" s="6">
        <v>137.29</v>
      </c>
      <c r="AH2" s="6">
        <v>20.59</v>
      </c>
      <c r="AI2" s="6">
        <v>157.88</v>
      </c>
    </row>
    <row r="3" spans="1:37" x14ac:dyDescent="0.3">
      <c r="A3" t="str">
        <f>"009940496971"</f>
        <v>009940496971</v>
      </c>
      <c r="B3" t="str">
        <f>"009940496971"</f>
        <v>009940496971</v>
      </c>
      <c r="C3" t="s">
        <v>37</v>
      </c>
      <c r="D3" s="3">
        <v>44545</v>
      </c>
      <c r="E3" s="3">
        <v>44545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>
        <v>41</v>
      </c>
      <c r="M3" t="s">
        <v>43</v>
      </c>
      <c r="N3" t="str">
        <f>"....."</f>
        <v>.....</v>
      </c>
      <c r="P3" t="s">
        <v>55</v>
      </c>
      <c r="Q3" t="s">
        <v>56</v>
      </c>
      <c r="S3" s="4">
        <v>0.34722222222222227</v>
      </c>
      <c r="T3" t="s">
        <v>57</v>
      </c>
      <c r="U3">
        <v>1</v>
      </c>
      <c r="V3">
        <v>1</v>
      </c>
      <c r="W3" t="s">
        <v>58</v>
      </c>
      <c r="X3">
        <v>0.2</v>
      </c>
      <c r="Y3">
        <v>1</v>
      </c>
      <c r="Z3" t="s">
        <v>48</v>
      </c>
      <c r="AA3" s="5">
        <v>0</v>
      </c>
      <c r="AB3" s="5">
        <v>0</v>
      </c>
      <c r="AC3" s="5">
        <v>32.840000000000003</v>
      </c>
      <c r="AD3" s="5">
        <v>0</v>
      </c>
      <c r="AE3" s="5">
        <v>0</v>
      </c>
      <c r="AF3" s="6">
        <v>89.45</v>
      </c>
      <c r="AG3" s="6">
        <v>122.29</v>
      </c>
      <c r="AH3" s="6">
        <v>18.34</v>
      </c>
      <c r="AI3" s="6">
        <v>140.63</v>
      </c>
    </row>
    <row r="4" spans="1:37" x14ac:dyDescent="0.3">
      <c r="A4" t="str">
        <f>"009940641883"</f>
        <v>009940641883</v>
      </c>
      <c r="B4" t="str">
        <f>"009940641883"</f>
        <v>009940641883</v>
      </c>
      <c r="C4" t="s">
        <v>37</v>
      </c>
      <c r="D4" s="3">
        <v>44544</v>
      </c>
      <c r="E4" s="3">
        <v>44544</v>
      </c>
      <c r="F4" t="s">
        <v>38</v>
      </c>
      <c r="G4" t="s">
        <v>59</v>
      </c>
      <c r="H4" t="s">
        <v>60</v>
      </c>
      <c r="I4" t="s">
        <v>61</v>
      </c>
      <c r="J4" t="s">
        <v>62</v>
      </c>
      <c r="K4" t="s">
        <v>63</v>
      </c>
      <c r="L4">
        <v>21</v>
      </c>
      <c r="M4" t="s">
        <v>64</v>
      </c>
      <c r="N4" t="str">
        <f>"119422770FM"</f>
        <v>119422770FM</v>
      </c>
      <c r="P4" t="s">
        <v>44</v>
      </c>
      <c r="Q4" t="s">
        <v>56</v>
      </c>
      <c r="S4" s="4">
        <v>0.59652777777777777</v>
      </c>
      <c r="T4" t="s">
        <v>65</v>
      </c>
      <c r="U4">
        <v>1</v>
      </c>
      <c r="V4">
        <v>7.9</v>
      </c>
      <c r="W4" t="s">
        <v>66</v>
      </c>
      <c r="X4">
        <v>10.199999999999999</v>
      </c>
      <c r="Y4">
        <v>10.5</v>
      </c>
      <c r="Z4" t="s">
        <v>48</v>
      </c>
      <c r="AA4" s="5">
        <v>0</v>
      </c>
      <c r="AB4" s="5">
        <v>0</v>
      </c>
      <c r="AC4" s="5">
        <v>89.12</v>
      </c>
      <c r="AD4" s="5">
        <v>0</v>
      </c>
      <c r="AE4" s="5">
        <v>0</v>
      </c>
      <c r="AF4" s="6">
        <v>228.5</v>
      </c>
      <c r="AG4" s="6">
        <v>317.62</v>
      </c>
      <c r="AH4" s="6">
        <v>47.64</v>
      </c>
      <c r="AI4" s="6">
        <v>365.26</v>
      </c>
    </row>
    <row r="5" spans="1:37" x14ac:dyDescent="0.3">
      <c r="A5" t="str">
        <f>"009941853401"</f>
        <v>009941853401</v>
      </c>
      <c r="B5" t="str">
        <f>"009941853401"</f>
        <v>009941853401</v>
      </c>
      <c r="C5" t="s">
        <v>37</v>
      </c>
      <c r="D5" s="3">
        <v>44544</v>
      </c>
      <c r="E5" s="3">
        <v>44544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>
        <v>23</v>
      </c>
      <c r="M5" t="s">
        <v>64</v>
      </c>
      <c r="N5" t="str">
        <f>"11005506HR 460040"</f>
        <v>11005506HR 460040</v>
      </c>
      <c r="P5" t="s">
        <v>73</v>
      </c>
      <c r="Q5" t="s">
        <v>45</v>
      </c>
      <c r="S5" s="4">
        <v>0.72361111111111109</v>
      </c>
      <c r="T5" t="s">
        <v>74</v>
      </c>
      <c r="U5">
        <v>1</v>
      </c>
      <c r="V5">
        <v>1</v>
      </c>
      <c r="W5" t="s">
        <v>58</v>
      </c>
      <c r="X5">
        <v>0.2</v>
      </c>
      <c r="Y5">
        <v>1</v>
      </c>
      <c r="Z5" t="s">
        <v>48</v>
      </c>
      <c r="AA5" s="5">
        <v>0</v>
      </c>
      <c r="AB5" s="5">
        <v>0</v>
      </c>
      <c r="AC5" s="5">
        <v>32.9</v>
      </c>
      <c r="AD5" s="5">
        <v>0</v>
      </c>
      <c r="AE5" s="5">
        <v>0</v>
      </c>
      <c r="AF5" s="6">
        <v>84.360000000000014</v>
      </c>
      <c r="AG5" s="6">
        <v>117.26</v>
      </c>
      <c r="AH5" s="6">
        <v>17.59</v>
      </c>
      <c r="AI5" s="6">
        <v>134.85</v>
      </c>
    </row>
    <row r="6" spans="1:37" x14ac:dyDescent="0.3">
      <c r="A6" t="str">
        <f>"009940641884"</f>
        <v>009940641884</v>
      </c>
      <c r="B6" t="str">
        <f>"009940641884"</f>
        <v>009940641884</v>
      </c>
      <c r="C6" t="s">
        <v>37</v>
      </c>
      <c r="D6" s="3">
        <v>44544</v>
      </c>
      <c r="E6" s="3">
        <v>44544</v>
      </c>
      <c r="F6" t="s">
        <v>38</v>
      </c>
      <c r="G6" t="s">
        <v>59</v>
      </c>
      <c r="H6" t="s">
        <v>60</v>
      </c>
      <c r="I6" t="s">
        <v>75</v>
      </c>
      <c r="J6" t="s">
        <v>59</v>
      </c>
      <c r="L6">
        <v>41</v>
      </c>
      <c r="M6" t="s">
        <v>43</v>
      </c>
      <c r="N6" t="str">
        <f>""</f>
        <v/>
      </c>
      <c r="P6" t="s">
        <v>44</v>
      </c>
      <c r="Q6" t="s">
        <v>45</v>
      </c>
      <c r="S6" s="4">
        <v>0.42499999999999999</v>
      </c>
      <c r="T6" t="s">
        <v>76</v>
      </c>
      <c r="U6">
        <v>1</v>
      </c>
      <c r="V6">
        <v>0.7</v>
      </c>
      <c r="W6" t="s">
        <v>77</v>
      </c>
      <c r="X6">
        <v>2.7</v>
      </c>
      <c r="Y6">
        <v>3</v>
      </c>
      <c r="Z6" t="s">
        <v>48</v>
      </c>
      <c r="AA6" s="5">
        <v>0</v>
      </c>
      <c r="AB6" s="5">
        <v>0</v>
      </c>
      <c r="AC6" s="5">
        <v>32.840000000000003</v>
      </c>
      <c r="AD6" s="5">
        <v>0</v>
      </c>
      <c r="AE6" s="5">
        <v>0</v>
      </c>
      <c r="AF6" s="6">
        <v>89.45</v>
      </c>
      <c r="AG6" s="6">
        <v>122.29</v>
      </c>
      <c r="AH6" s="6">
        <v>18.34</v>
      </c>
      <c r="AI6" s="6">
        <v>140.63</v>
      </c>
    </row>
    <row r="7" spans="1:37" x14ac:dyDescent="0.3">
      <c r="A7" t="str">
        <f>"009940648421"</f>
        <v>009940648421</v>
      </c>
      <c r="B7" t="str">
        <f>"009940648421"</f>
        <v>009940648421</v>
      </c>
      <c r="C7" t="s">
        <v>37</v>
      </c>
      <c r="D7" s="3">
        <v>44544</v>
      </c>
      <c r="E7" s="3">
        <v>44544</v>
      </c>
      <c r="F7" t="s">
        <v>38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  <c r="L7">
        <v>21</v>
      </c>
      <c r="M7" t="s">
        <v>64</v>
      </c>
      <c r="N7" t="str">
        <f>"NA"</f>
        <v>NA</v>
      </c>
      <c r="P7" t="s">
        <v>73</v>
      </c>
      <c r="Q7" t="s">
        <v>45</v>
      </c>
      <c r="S7" s="4">
        <v>0.6118055555555556</v>
      </c>
      <c r="T7" t="s">
        <v>83</v>
      </c>
      <c r="U7">
        <v>1</v>
      </c>
      <c r="V7">
        <v>0.5</v>
      </c>
      <c r="W7" t="s">
        <v>84</v>
      </c>
      <c r="X7">
        <v>1.8</v>
      </c>
      <c r="Y7">
        <v>2</v>
      </c>
      <c r="Z7" t="s">
        <v>48</v>
      </c>
      <c r="AA7" s="5">
        <v>0</v>
      </c>
      <c r="AB7" s="5">
        <v>0</v>
      </c>
      <c r="AC7" s="5">
        <v>16.98</v>
      </c>
      <c r="AD7" s="5">
        <v>0</v>
      </c>
      <c r="AE7" s="5">
        <v>0</v>
      </c>
      <c r="AF7" s="6">
        <v>58.539999999999992</v>
      </c>
      <c r="AG7" s="6">
        <v>75.52</v>
      </c>
      <c r="AH7" s="6">
        <v>11.33</v>
      </c>
      <c r="AI7" s="6">
        <v>86.85</v>
      </c>
    </row>
    <row r="8" spans="1:37" x14ac:dyDescent="0.3">
      <c r="A8" t="str">
        <f>"009940641885"</f>
        <v>009940641885</v>
      </c>
      <c r="B8" t="str">
        <f>"009940641885"</f>
        <v>009940641885</v>
      </c>
      <c r="C8" t="s">
        <v>37</v>
      </c>
      <c r="D8" s="3">
        <v>44547</v>
      </c>
      <c r="E8" s="3">
        <v>44547</v>
      </c>
      <c r="F8" t="s">
        <v>38</v>
      </c>
      <c r="G8" t="s">
        <v>85</v>
      </c>
      <c r="H8" t="s">
        <v>86</v>
      </c>
      <c r="I8" t="s">
        <v>67</v>
      </c>
      <c r="J8" t="s">
        <v>87</v>
      </c>
      <c r="K8" t="s">
        <v>88</v>
      </c>
      <c r="L8">
        <v>21</v>
      </c>
      <c r="M8" t="s">
        <v>64</v>
      </c>
      <c r="N8" t="str">
        <f>"460040 11252350FS"</f>
        <v>460040 11252350FS</v>
      </c>
      <c r="P8" t="s">
        <v>89</v>
      </c>
      <c r="Q8" t="s">
        <v>45</v>
      </c>
      <c r="S8" s="4">
        <v>0.36527777777777781</v>
      </c>
      <c r="T8" t="s">
        <v>90</v>
      </c>
      <c r="U8">
        <v>1</v>
      </c>
      <c r="V8">
        <v>0.2</v>
      </c>
      <c r="W8" t="s">
        <v>91</v>
      </c>
      <c r="X8">
        <v>1.5</v>
      </c>
      <c r="Y8">
        <v>1.5</v>
      </c>
      <c r="Z8" t="s">
        <v>48</v>
      </c>
      <c r="AA8" s="5">
        <v>0</v>
      </c>
      <c r="AB8" s="5">
        <v>0</v>
      </c>
      <c r="AC8" s="5">
        <v>16.98</v>
      </c>
      <c r="AD8" s="5">
        <v>0</v>
      </c>
      <c r="AE8" s="5">
        <v>0</v>
      </c>
      <c r="AF8" s="6">
        <v>43.540000000000006</v>
      </c>
      <c r="AG8" s="6">
        <v>60.52</v>
      </c>
      <c r="AH8" s="6">
        <v>9.08</v>
      </c>
      <c r="AI8" s="6">
        <v>69.599999999999994</v>
      </c>
    </row>
    <row r="9" spans="1:37" x14ac:dyDescent="0.3">
      <c r="A9" t="str">
        <f>"009941578694"</f>
        <v>009941578694</v>
      </c>
      <c r="B9" t="str">
        <f>"009941578694"</f>
        <v>009941578694</v>
      </c>
      <c r="C9" t="s">
        <v>37</v>
      </c>
      <c r="D9" s="3">
        <v>44544</v>
      </c>
      <c r="E9" s="3">
        <v>44544</v>
      </c>
      <c r="F9" t="s">
        <v>75</v>
      </c>
      <c r="G9" t="s">
        <v>92</v>
      </c>
      <c r="H9" t="s">
        <v>93</v>
      </c>
      <c r="I9" t="s">
        <v>67</v>
      </c>
      <c r="J9" t="s">
        <v>94</v>
      </c>
      <c r="K9" t="s">
        <v>95</v>
      </c>
      <c r="L9">
        <v>21</v>
      </c>
      <c r="M9" t="s">
        <v>64</v>
      </c>
      <c r="N9" t="str">
        <f>"11912270 FM"</f>
        <v>11912270 FM</v>
      </c>
      <c r="P9" t="s">
        <v>73</v>
      </c>
      <c r="Q9" t="s">
        <v>45</v>
      </c>
      <c r="S9" s="4">
        <v>0.36180555555555555</v>
      </c>
      <c r="T9" t="s">
        <v>96</v>
      </c>
      <c r="U9">
        <v>1</v>
      </c>
      <c r="V9">
        <v>1</v>
      </c>
      <c r="W9" t="s">
        <v>58</v>
      </c>
      <c r="X9">
        <v>0.2</v>
      </c>
      <c r="Y9">
        <v>1</v>
      </c>
      <c r="Z9" t="s">
        <v>48</v>
      </c>
      <c r="AA9" s="5">
        <v>0</v>
      </c>
      <c r="AB9" s="5">
        <v>0</v>
      </c>
      <c r="AC9" s="5">
        <v>16.98</v>
      </c>
      <c r="AD9" s="5">
        <v>0</v>
      </c>
      <c r="AE9" s="5">
        <v>0</v>
      </c>
      <c r="AF9" s="6">
        <v>43.540000000000006</v>
      </c>
      <c r="AG9" s="6">
        <v>60.52</v>
      </c>
      <c r="AH9" s="6">
        <v>9.08</v>
      </c>
      <c r="AI9" s="6">
        <v>69.599999999999994</v>
      </c>
    </row>
    <row r="10" spans="1:37" x14ac:dyDescent="0.3">
      <c r="A10" t="str">
        <f>"009941827393"</f>
        <v>009941827393</v>
      </c>
      <c r="B10" t="str">
        <f>"009941827393"</f>
        <v>009941827393</v>
      </c>
      <c r="C10" t="s">
        <v>37</v>
      </c>
      <c r="D10" s="3">
        <v>44550</v>
      </c>
      <c r="E10" s="3">
        <v>44550</v>
      </c>
      <c r="F10" t="s">
        <v>38</v>
      </c>
      <c r="G10" t="s">
        <v>39</v>
      </c>
      <c r="H10" t="s">
        <v>97</v>
      </c>
      <c r="I10" t="s">
        <v>98</v>
      </c>
      <c r="J10" t="s">
        <v>99</v>
      </c>
      <c r="K10" t="s">
        <v>100</v>
      </c>
      <c r="L10">
        <v>43</v>
      </c>
      <c r="M10" t="s">
        <v>43</v>
      </c>
      <c r="N10" t="str">
        <f>"NA MT CAPE TOWN"</f>
        <v>NA MT CAPE TOWN</v>
      </c>
      <c r="P10" t="s">
        <v>101</v>
      </c>
      <c r="Q10" t="s">
        <v>45</v>
      </c>
      <c r="S10" s="4">
        <v>0.50694444444444442</v>
      </c>
      <c r="T10" t="s">
        <v>102</v>
      </c>
      <c r="U10">
        <v>3</v>
      </c>
      <c r="V10">
        <v>40.4</v>
      </c>
      <c r="W10" t="s">
        <v>103</v>
      </c>
      <c r="X10">
        <v>49.4</v>
      </c>
      <c r="Y10">
        <v>50</v>
      </c>
      <c r="Z10" t="s">
        <v>48</v>
      </c>
      <c r="AA10" s="5">
        <v>0</v>
      </c>
      <c r="AB10" s="5">
        <v>0</v>
      </c>
      <c r="AC10" s="5">
        <v>129.16999999999999</v>
      </c>
      <c r="AD10" s="5">
        <v>0</v>
      </c>
      <c r="AE10" s="5">
        <v>0</v>
      </c>
      <c r="AF10" s="6">
        <v>336.45000000000005</v>
      </c>
      <c r="AG10" s="6">
        <v>465.62</v>
      </c>
      <c r="AH10" s="6">
        <v>69.84</v>
      </c>
      <c r="AI10" s="6">
        <v>535.46</v>
      </c>
    </row>
    <row r="11" spans="1:37" x14ac:dyDescent="0.3">
      <c r="A11" t="str">
        <f>"009940842024"</f>
        <v>009940842024</v>
      </c>
      <c r="B11" t="str">
        <f>"009940842024"</f>
        <v>009940842024</v>
      </c>
      <c r="C11" t="s">
        <v>104</v>
      </c>
      <c r="D11" s="3">
        <v>44552</v>
      </c>
      <c r="E11" s="3">
        <v>44552</v>
      </c>
      <c r="F11" t="s">
        <v>105</v>
      </c>
      <c r="G11" t="s">
        <v>106</v>
      </c>
      <c r="H11" t="s">
        <v>107</v>
      </c>
      <c r="I11" t="s">
        <v>75</v>
      </c>
      <c r="J11" t="s">
        <v>106</v>
      </c>
      <c r="L11">
        <v>41</v>
      </c>
      <c r="M11" t="s">
        <v>43</v>
      </c>
      <c r="N11" t="str">
        <f>""</f>
        <v/>
      </c>
      <c r="P11" t="s">
        <v>108</v>
      </c>
      <c r="Q11" t="s">
        <v>56</v>
      </c>
      <c r="S11" s="4">
        <v>0.36388888888888887</v>
      </c>
      <c r="T11" t="s">
        <v>76</v>
      </c>
      <c r="U11">
        <v>1</v>
      </c>
      <c r="V11">
        <v>1</v>
      </c>
      <c r="W11" t="s">
        <v>58</v>
      </c>
      <c r="X11">
        <v>0.2</v>
      </c>
      <c r="Y11">
        <v>1</v>
      </c>
      <c r="Z11" t="s">
        <v>48</v>
      </c>
      <c r="AA11" s="5">
        <v>0</v>
      </c>
      <c r="AB11" s="5">
        <v>0</v>
      </c>
      <c r="AC11" s="5">
        <v>32.840000000000003</v>
      </c>
      <c r="AD11" s="5">
        <v>0</v>
      </c>
      <c r="AE11" s="5">
        <v>0</v>
      </c>
      <c r="AF11" s="6">
        <v>89.45</v>
      </c>
      <c r="AG11" s="6">
        <v>122.29</v>
      </c>
      <c r="AH11" s="6">
        <v>18.34</v>
      </c>
      <c r="AI11" s="6">
        <v>140.63</v>
      </c>
    </row>
    <row r="12" spans="1:37" x14ac:dyDescent="0.3">
      <c r="A12" t="str">
        <f>"009940648419"</f>
        <v>009940648419</v>
      </c>
      <c r="B12" t="str">
        <f>"009940648419"</f>
        <v>009940648419</v>
      </c>
      <c r="C12" t="s">
        <v>37</v>
      </c>
      <c r="D12" s="3">
        <v>44552</v>
      </c>
      <c r="E12" s="3">
        <v>44552</v>
      </c>
      <c r="F12" t="s">
        <v>38</v>
      </c>
      <c r="G12" t="s">
        <v>39</v>
      </c>
      <c r="H12" t="s">
        <v>109</v>
      </c>
      <c r="I12" t="s">
        <v>61</v>
      </c>
      <c r="J12" t="s">
        <v>39</v>
      </c>
      <c r="K12" t="s">
        <v>110</v>
      </c>
      <c r="L12">
        <v>21</v>
      </c>
      <c r="M12" t="s">
        <v>64</v>
      </c>
      <c r="N12" t="str">
        <f>"NA"</f>
        <v>NA</v>
      </c>
      <c r="P12" t="s">
        <v>111</v>
      </c>
      <c r="Q12" t="s">
        <v>56</v>
      </c>
      <c r="S12" s="4">
        <v>0.34652777777777777</v>
      </c>
      <c r="T12" t="s">
        <v>112</v>
      </c>
      <c r="U12">
        <v>1</v>
      </c>
      <c r="V12">
        <v>0.5</v>
      </c>
      <c r="W12" t="s">
        <v>113</v>
      </c>
      <c r="X12">
        <v>2</v>
      </c>
      <c r="Y12">
        <v>2</v>
      </c>
      <c r="Z12" t="s">
        <v>48</v>
      </c>
      <c r="AA12" s="5">
        <v>0</v>
      </c>
      <c r="AB12" s="5">
        <v>0</v>
      </c>
      <c r="AC12" s="5">
        <v>16.98</v>
      </c>
      <c r="AD12" s="5">
        <v>0</v>
      </c>
      <c r="AE12" s="5">
        <v>0</v>
      </c>
      <c r="AF12" s="6">
        <v>43.540000000000006</v>
      </c>
      <c r="AG12" s="6">
        <v>60.52</v>
      </c>
      <c r="AH12" s="6">
        <v>9.08</v>
      </c>
      <c r="AI12" s="6">
        <v>69.599999999999994</v>
      </c>
    </row>
    <row r="13" spans="1:37" x14ac:dyDescent="0.3">
      <c r="A13" t="str">
        <f>"009938634403"</f>
        <v>009938634403</v>
      </c>
      <c r="B13" t="str">
        <f>"009938634403"</f>
        <v>009938634403</v>
      </c>
      <c r="C13" t="s">
        <v>37</v>
      </c>
      <c r="D13" s="3">
        <v>44554</v>
      </c>
      <c r="E13" s="3">
        <v>44554</v>
      </c>
      <c r="F13" t="s">
        <v>80</v>
      </c>
      <c r="G13" t="s">
        <v>92</v>
      </c>
      <c r="H13" t="s">
        <v>114</v>
      </c>
      <c r="I13" t="s">
        <v>115</v>
      </c>
      <c r="J13" t="s">
        <v>116</v>
      </c>
      <c r="K13" t="s">
        <v>117</v>
      </c>
      <c r="L13">
        <v>41</v>
      </c>
      <c r="M13" t="s">
        <v>43</v>
      </c>
      <c r="N13" t="str">
        <f>"NO REF"</f>
        <v>NO REF</v>
      </c>
      <c r="P13" t="s">
        <v>118</v>
      </c>
      <c r="Q13" t="s">
        <v>56</v>
      </c>
      <c r="S13" s="4">
        <v>0.33333333333333331</v>
      </c>
      <c r="T13" t="s">
        <v>119</v>
      </c>
      <c r="U13">
        <v>1</v>
      </c>
      <c r="V13">
        <v>1</v>
      </c>
      <c r="W13" t="s">
        <v>58</v>
      </c>
      <c r="X13">
        <v>0.2</v>
      </c>
      <c r="Y13">
        <v>1</v>
      </c>
      <c r="Z13" t="s">
        <v>48</v>
      </c>
      <c r="AA13" s="5">
        <v>0</v>
      </c>
      <c r="AB13" s="5">
        <v>0</v>
      </c>
      <c r="AC13" s="5">
        <v>32.840000000000003</v>
      </c>
      <c r="AD13" s="5">
        <v>0</v>
      </c>
      <c r="AE13" s="5">
        <v>0</v>
      </c>
      <c r="AF13" s="6">
        <v>104.44999999999999</v>
      </c>
      <c r="AG13" s="6">
        <v>137.29</v>
      </c>
      <c r="AH13" s="6">
        <v>20.59</v>
      </c>
      <c r="AI13" s="6">
        <v>157.88</v>
      </c>
    </row>
    <row r="14" spans="1:37" x14ac:dyDescent="0.3">
      <c r="A14" t="str">
        <f>"009940648416"</f>
        <v>009940648416</v>
      </c>
      <c r="B14" t="str">
        <f>"009940648416"</f>
        <v>009940648416</v>
      </c>
      <c r="C14" t="s">
        <v>37</v>
      </c>
      <c r="D14" s="3">
        <v>44554</v>
      </c>
      <c r="E14" s="3">
        <v>44554</v>
      </c>
      <c r="F14" t="s">
        <v>38</v>
      </c>
      <c r="G14" t="s">
        <v>39</v>
      </c>
      <c r="H14" t="s">
        <v>120</v>
      </c>
      <c r="I14" t="s">
        <v>75</v>
      </c>
      <c r="J14" t="s">
        <v>121</v>
      </c>
      <c r="K14" t="s">
        <v>122</v>
      </c>
      <c r="L14">
        <v>21</v>
      </c>
      <c r="M14" t="s">
        <v>64</v>
      </c>
      <c r="N14" t="str">
        <f>"MT CAPE TOWN"</f>
        <v>MT CAPE TOWN</v>
      </c>
      <c r="P14" t="s">
        <v>111</v>
      </c>
      <c r="Q14" t="s">
        <v>45</v>
      </c>
      <c r="S14" s="4">
        <v>0.39027777777777778</v>
      </c>
      <c r="T14" t="s">
        <v>123</v>
      </c>
      <c r="U14">
        <v>1</v>
      </c>
      <c r="V14">
        <v>5.7</v>
      </c>
      <c r="W14" t="s">
        <v>124</v>
      </c>
      <c r="X14">
        <v>7.7</v>
      </c>
      <c r="Y14">
        <v>8</v>
      </c>
      <c r="Z14" t="s">
        <v>48</v>
      </c>
      <c r="AA14" s="5">
        <v>0</v>
      </c>
      <c r="AB14" s="5">
        <v>0</v>
      </c>
      <c r="AC14" s="5">
        <v>67.900000000000006</v>
      </c>
      <c r="AD14" s="5">
        <v>0</v>
      </c>
      <c r="AE14" s="5">
        <v>0</v>
      </c>
      <c r="AF14" s="6">
        <v>189.1</v>
      </c>
      <c r="AG14" s="6">
        <v>257</v>
      </c>
      <c r="AH14" s="6">
        <v>38.549999999999997</v>
      </c>
      <c r="AI14" s="6">
        <v>295.55</v>
      </c>
    </row>
    <row r="15" spans="1:37" x14ac:dyDescent="0.3">
      <c r="A15" t="str">
        <f>"009941705980"</f>
        <v>009941705980</v>
      </c>
      <c r="B15" t="str">
        <f>"009941705980"</f>
        <v>009941705980</v>
      </c>
      <c r="C15" t="s">
        <v>37</v>
      </c>
      <c r="D15" s="3">
        <v>44558</v>
      </c>
      <c r="E15" s="3">
        <v>44558</v>
      </c>
      <c r="F15" t="s">
        <v>67</v>
      </c>
      <c r="G15" t="s">
        <v>125</v>
      </c>
      <c r="H15" t="s">
        <v>126</v>
      </c>
      <c r="I15" t="s">
        <v>61</v>
      </c>
      <c r="J15" t="s">
        <v>127</v>
      </c>
      <c r="K15" t="s">
        <v>128</v>
      </c>
      <c r="L15">
        <v>41</v>
      </c>
      <c r="M15" t="s">
        <v>43</v>
      </c>
      <c r="N15" t="str">
        <f>"NA"</f>
        <v>NA</v>
      </c>
      <c r="P15" t="s">
        <v>118</v>
      </c>
      <c r="Q15" t="s">
        <v>45</v>
      </c>
      <c r="S15" s="4">
        <v>0.56458333333333333</v>
      </c>
      <c r="T15" t="s">
        <v>129</v>
      </c>
      <c r="U15">
        <v>1</v>
      </c>
      <c r="V15">
        <v>282</v>
      </c>
      <c r="W15" t="s">
        <v>130</v>
      </c>
      <c r="X15">
        <v>290.39999999999998</v>
      </c>
      <c r="Y15">
        <v>291</v>
      </c>
      <c r="Z15" t="s">
        <v>48</v>
      </c>
      <c r="AA15" s="5">
        <v>0</v>
      </c>
      <c r="AB15" s="5">
        <v>0</v>
      </c>
      <c r="AC15" s="5">
        <v>406.35</v>
      </c>
      <c r="AD15" s="5">
        <v>0</v>
      </c>
      <c r="AE15" s="5">
        <v>0</v>
      </c>
      <c r="AF15" s="6">
        <v>1062.17</v>
      </c>
      <c r="AG15" s="6">
        <v>1468.52</v>
      </c>
      <c r="AH15" s="6">
        <v>220.28</v>
      </c>
      <c r="AI15" s="6">
        <v>1688.8</v>
      </c>
    </row>
    <row r="16" spans="1:37" x14ac:dyDescent="0.3">
      <c r="A16" t="str">
        <f>"009941705981"</f>
        <v>009941705981</v>
      </c>
      <c r="B16" t="str">
        <f>"009941705981"</f>
        <v>009941705981</v>
      </c>
      <c r="C16" t="s">
        <v>37</v>
      </c>
      <c r="D16" s="3">
        <v>44553</v>
      </c>
      <c r="E16" s="3">
        <v>44553</v>
      </c>
      <c r="F16" t="s">
        <v>67</v>
      </c>
      <c r="G16" t="s">
        <v>131</v>
      </c>
      <c r="H16" t="s">
        <v>132</v>
      </c>
      <c r="I16" t="s">
        <v>133</v>
      </c>
      <c r="J16" t="s">
        <v>134</v>
      </c>
      <c r="K16" t="s">
        <v>135</v>
      </c>
      <c r="L16">
        <v>43</v>
      </c>
      <c r="M16" t="s">
        <v>43</v>
      </c>
      <c r="N16" t="str">
        <f>"NA"</f>
        <v>NA</v>
      </c>
      <c r="P16" t="s">
        <v>118</v>
      </c>
      <c r="Q16" t="s">
        <v>56</v>
      </c>
      <c r="S16" s="4">
        <v>0.43541666666666662</v>
      </c>
      <c r="T16" t="s">
        <v>136</v>
      </c>
      <c r="U16">
        <v>95</v>
      </c>
      <c r="V16">
        <v>502.4</v>
      </c>
      <c r="W16" t="s">
        <v>137</v>
      </c>
      <c r="X16">
        <v>1161.3</v>
      </c>
      <c r="Y16">
        <v>1162</v>
      </c>
      <c r="Z16" t="s">
        <v>48</v>
      </c>
      <c r="AA16" s="5">
        <v>0</v>
      </c>
      <c r="AB16" s="5">
        <v>0</v>
      </c>
      <c r="AC16" s="5">
        <v>2761.61</v>
      </c>
      <c r="AD16" s="5">
        <v>0</v>
      </c>
      <c r="AE16" s="5">
        <v>0</v>
      </c>
      <c r="AF16" s="6">
        <v>7101.2899999999991</v>
      </c>
      <c r="AG16" s="6">
        <v>9862.9</v>
      </c>
      <c r="AH16" s="6">
        <v>1479.44</v>
      </c>
      <c r="AI16" s="6">
        <v>11342.34</v>
      </c>
    </row>
    <row r="17" spans="1:35" x14ac:dyDescent="0.3">
      <c r="A17" t="str">
        <f>"009940641886"</f>
        <v>009940641886</v>
      </c>
      <c r="B17" t="str">
        <f>"009940641886"</f>
        <v>009940641886</v>
      </c>
      <c r="C17" t="s">
        <v>37</v>
      </c>
      <c r="D17" s="3">
        <v>44554</v>
      </c>
      <c r="E17" s="3">
        <v>44554</v>
      </c>
      <c r="F17" t="s">
        <v>38</v>
      </c>
      <c r="G17" t="s">
        <v>59</v>
      </c>
      <c r="H17" t="s">
        <v>60</v>
      </c>
      <c r="I17" t="s">
        <v>138</v>
      </c>
      <c r="J17" t="s">
        <v>139</v>
      </c>
      <c r="L17">
        <v>21</v>
      </c>
      <c r="M17" t="s">
        <v>64</v>
      </c>
      <c r="N17" t="str">
        <f>"11922270FM"</f>
        <v>11922270FM</v>
      </c>
      <c r="P17" t="s">
        <v>55</v>
      </c>
      <c r="Q17" t="s">
        <v>56</v>
      </c>
      <c r="S17" s="4">
        <v>0.375</v>
      </c>
      <c r="T17" t="s">
        <v>140</v>
      </c>
      <c r="U17">
        <v>1</v>
      </c>
      <c r="V17">
        <v>0.1</v>
      </c>
      <c r="W17" t="s">
        <v>141</v>
      </c>
      <c r="X17">
        <v>1</v>
      </c>
      <c r="Y17">
        <v>1</v>
      </c>
      <c r="Z17" t="s">
        <v>48</v>
      </c>
      <c r="AA17" s="5">
        <v>0</v>
      </c>
      <c r="AB17" s="5">
        <v>0</v>
      </c>
      <c r="AC17" s="5">
        <v>16.98</v>
      </c>
      <c r="AD17" s="5">
        <v>0</v>
      </c>
      <c r="AE17" s="5">
        <v>0</v>
      </c>
      <c r="AF17" s="6">
        <v>43.540000000000006</v>
      </c>
      <c r="AG17" s="6">
        <v>60.52</v>
      </c>
      <c r="AH17" s="6">
        <v>9.08</v>
      </c>
      <c r="AI17" s="6">
        <v>69.599999999999994</v>
      </c>
    </row>
    <row r="18" spans="1:35" x14ac:dyDescent="0.3">
      <c r="A18" t="str">
        <f>"009941705978"</f>
        <v>009941705978</v>
      </c>
      <c r="B18" t="str">
        <f>"009941705978"</f>
        <v>009941705978</v>
      </c>
      <c r="C18" t="s">
        <v>37</v>
      </c>
      <c r="D18" s="3">
        <v>44561</v>
      </c>
      <c r="E18" s="3">
        <v>44561</v>
      </c>
      <c r="F18" t="s">
        <v>41</v>
      </c>
      <c r="G18" t="s">
        <v>131</v>
      </c>
      <c r="H18" t="s">
        <v>126</v>
      </c>
      <c r="I18" t="s">
        <v>38</v>
      </c>
      <c r="J18" t="s">
        <v>142</v>
      </c>
      <c r="K18" t="s">
        <v>143</v>
      </c>
      <c r="L18">
        <v>41</v>
      </c>
      <c r="M18" t="s">
        <v>43</v>
      </c>
      <c r="N18" t="str">
        <f>"NA"</f>
        <v>NA</v>
      </c>
      <c r="P18" t="s">
        <v>144</v>
      </c>
      <c r="Q18" t="s">
        <v>45</v>
      </c>
      <c r="S18" s="4">
        <v>0.41666666666666669</v>
      </c>
      <c r="T18" t="s">
        <v>145</v>
      </c>
      <c r="U18">
        <v>1</v>
      </c>
      <c r="V18">
        <v>407</v>
      </c>
      <c r="W18" t="s">
        <v>146</v>
      </c>
      <c r="X18">
        <v>378</v>
      </c>
      <c r="Y18">
        <v>407</v>
      </c>
      <c r="Z18" t="s">
        <v>48</v>
      </c>
      <c r="AA18" s="5">
        <v>0</v>
      </c>
      <c r="AB18" s="5">
        <v>0</v>
      </c>
      <c r="AC18" s="5">
        <v>563.33000000000004</v>
      </c>
      <c r="AD18" s="5">
        <v>0</v>
      </c>
      <c r="AE18" s="5">
        <v>0</v>
      </c>
      <c r="AF18" s="6">
        <v>1449.69</v>
      </c>
      <c r="AG18" s="6">
        <v>2013.02</v>
      </c>
      <c r="AH18" s="6">
        <v>301.95</v>
      </c>
      <c r="AI18" s="6">
        <v>2314.9699999999998</v>
      </c>
    </row>
    <row r="19" spans="1:35" x14ac:dyDescent="0.3">
      <c r="A19" t="str">
        <f>"009941020900"</f>
        <v>009941020900</v>
      </c>
      <c r="B19" t="str">
        <f>"009941020900"</f>
        <v>009941020900</v>
      </c>
      <c r="C19" t="s">
        <v>37</v>
      </c>
      <c r="D19" s="3">
        <v>44560</v>
      </c>
      <c r="E19" s="3">
        <v>44560</v>
      </c>
      <c r="F19" t="s">
        <v>75</v>
      </c>
      <c r="G19" t="s">
        <v>39</v>
      </c>
      <c r="H19" t="s">
        <v>147</v>
      </c>
      <c r="I19" t="s">
        <v>41</v>
      </c>
      <c r="J19" t="s">
        <v>148</v>
      </c>
      <c r="K19" t="s">
        <v>149</v>
      </c>
      <c r="L19">
        <v>41</v>
      </c>
      <c r="M19" t="s">
        <v>43</v>
      </c>
      <c r="N19" t="str">
        <f>""</f>
        <v/>
      </c>
      <c r="P19" t="s">
        <v>150</v>
      </c>
      <c r="Q19" t="s">
        <v>56</v>
      </c>
      <c r="S19" s="4">
        <v>0.41666666666666669</v>
      </c>
      <c r="T19" t="s">
        <v>151</v>
      </c>
      <c r="U19">
        <v>6</v>
      </c>
      <c r="V19">
        <v>48</v>
      </c>
      <c r="W19" t="s">
        <v>152</v>
      </c>
      <c r="X19">
        <v>124.2</v>
      </c>
      <c r="Y19">
        <v>125</v>
      </c>
      <c r="Z19" t="s">
        <v>48</v>
      </c>
      <c r="AA19" s="5">
        <v>0</v>
      </c>
      <c r="AB19" s="5">
        <v>0</v>
      </c>
      <c r="AC19" s="5">
        <v>181.7</v>
      </c>
      <c r="AD19" s="5">
        <v>0</v>
      </c>
      <c r="AE19" s="5">
        <v>0</v>
      </c>
      <c r="AF19" s="6">
        <v>471.15000000000003</v>
      </c>
      <c r="AG19" s="6">
        <v>652.85</v>
      </c>
      <c r="AH19" s="6">
        <v>97.93</v>
      </c>
      <c r="AI19" s="6">
        <v>750.78</v>
      </c>
    </row>
    <row r="20" spans="1:35" x14ac:dyDescent="0.3">
      <c r="A20" t="str">
        <f>"009940648418"</f>
        <v>009940648418</v>
      </c>
      <c r="B20" t="str">
        <f>"009940648418"</f>
        <v>009940648418</v>
      </c>
      <c r="C20" t="s">
        <v>37</v>
      </c>
      <c r="D20" s="3">
        <v>44560</v>
      </c>
      <c r="E20" s="3">
        <v>44560</v>
      </c>
      <c r="F20" t="s">
        <v>38</v>
      </c>
      <c r="G20" t="s">
        <v>39</v>
      </c>
      <c r="H20" t="s">
        <v>109</v>
      </c>
      <c r="I20" t="s">
        <v>153</v>
      </c>
      <c r="J20" t="s">
        <v>39</v>
      </c>
      <c r="K20" t="s">
        <v>154</v>
      </c>
      <c r="L20">
        <v>41</v>
      </c>
      <c r="M20" t="s">
        <v>43</v>
      </c>
      <c r="N20" t="str">
        <f t="shared" ref="N20:N25" si="0">"NA"</f>
        <v>NA</v>
      </c>
      <c r="P20" t="s">
        <v>55</v>
      </c>
      <c r="Q20" t="s">
        <v>45</v>
      </c>
      <c r="S20" s="4">
        <v>0.35138888888888892</v>
      </c>
      <c r="T20" t="s">
        <v>155</v>
      </c>
      <c r="U20">
        <v>1</v>
      </c>
      <c r="V20">
        <v>3.2</v>
      </c>
      <c r="W20" t="s">
        <v>156</v>
      </c>
      <c r="X20">
        <v>8.9</v>
      </c>
      <c r="Y20">
        <v>9</v>
      </c>
      <c r="Z20" t="s">
        <v>48</v>
      </c>
      <c r="AA20" s="5">
        <v>0</v>
      </c>
      <c r="AB20" s="5">
        <v>0</v>
      </c>
      <c r="AC20" s="5">
        <v>32.840000000000003</v>
      </c>
      <c r="AD20" s="5">
        <v>0</v>
      </c>
      <c r="AE20" s="5">
        <v>0</v>
      </c>
      <c r="AF20" s="6">
        <v>89.45</v>
      </c>
      <c r="AG20" s="6">
        <v>122.29</v>
      </c>
      <c r="AH20" s="6">
        <v>18.34</v>
      </c>
      <c r="AI20" s="6">
        <v>140.63</v>
      </c>
    </row>
    <row r="21" spans="1:35" x14ac:dyDescent="0.3">
      <c r="A21" t="str">
        <f>"009941827406"</f>
        <v>009941827406</v>
      </c>
      <c r="B21" t="str">
        <f>"009941827406"</f>
        <v>009941827406</v>
      </c>
      <c r="C21" t="s">
        <v>37</v>
      </c>
      <c r="D21" s="3">
        <v>44536</v>
      </c>
      <c r="E21" s="3">
        <v>44536</v>
      </c>
      <c r="F21" t="s">
        <v>38</v>
      </c>
      <c r="G21" t="s">
        <v>39</v>
      </c>
      <c r="H21" t="s">
        <v>157</v>
      </c>
      <c r="I21" t="s">
        <v>153</v>
      </c>
      <c r="J21" t="s">
        <v>158</v>
      </c>
      <c r="K21" t="s">
        <v>159</v>
      </c>
      <c r="L21">
        <v>41</v>
      </c>
      <c r="M21" t="s">
        <v>43</v>
      </c>
      <c r="N21" t="str">
        <f t="shared" si="0"/>
        <v>NA</v>
      </c>
      <c r="P21" t="s">
        <v>160</v>
      </c>
      <c r="Q21" t="s">
        <v>45</v>
      </c>
      <c r="S21" s="4">
        <v>0.57291666666666663</v>
      </c>
      <c r="T21" t="s">
        <v>161</v>
      </c>
      <c r="U21">
        <v>4</v>
      </c>
      <c r="V21">
        <v>15.2</v>
      </c>
      <c r="W21" t="s">
        <v>162</v>
      </c>
      <c r="X21">
        <v>9.5</v>
      </c>
      <c r="Y21">
        <v>16</v>
      </c>
      <c r="Z21" t="s">
        <v>48</v>
      </c>
      <c r="AA21" s="5">
        <v>0</v>
      </c>
      <c r="AB21" s="5">
        <v>0</v>
      </c>
      <c r="AC21" s="5">
        <v>34.19</v>
      </c>
      <c r="AD21" s="5">
        <v>0</v>
      </c>
      <c r="AE21" s="5">
        <v>0</v>
      </c>
      <c r="AF21" s="6">
        <v>92.92</v>
      </c>
      <c r="AG21" s="6">
        <v>127.11</v>
      </c>
      <c r="AH21" s="6">
        <v>19.07</v>
      </c>
      <c r="AI21" s="6">
        <v>146.18</v>
      </c>
    </row>
    <row r="22" spans="1:35" x14ac:dyDescent="0.3">
      <c r="A22" t="str">
        <f>"009941827389"</f>
        <v>009941827389</v>
      </c>
      <c r="B22" t="str">
        <f>"009941827389"</f>
        <v>009941827389</v>
      </c>
      <c r="C22" t="s">
        <v>37</v>
      </c>
      <c r="D22" s="3">
        <v>44536</v>
      </c>
      <c r="E22" s="3">
        <v>44536</v>
      </c>
      <c r="F22" t="s">
        <v>38</v>
      </c>
      <c r="G22" t="s">
        <v>39</v>
      </c>
      <c r="H22" t="s">
        <v>97</v>
      </c>
      <c r="I22" t="s">
        <v>133</v>
      </c>
      <c r="J22" t="s">
        <v>163</v>
      </c>
      <c r="K22" t="s">
        <v>164</v>
      </c>
      <c r="L22">
        <v>44</v>
      </c>
      <c r="M22" t="s">
        <v>43</v>
      </c>
      <c r="N22" t="str">
        <f t="shared" si="0"/>
        <v>NA</v>
      </c>
      <c r="P22" t="s">
        <v>165</v>
      </c>
      <c r="Q22" t="s">
        <v>45</v>
      </c>
      <c r="S22" s="4">
        <v>0.53611111111111109</v>
      </c>
      <c r="T22" t="s">
        <v>166</v>
      </c>
      <c r="U22">
        <v>1</v>
      </c>
      <c r="V22">
        <v>6.7</v>
      </c>
      <c r="W22" t="s">
        <v>167</v>
      </c>
      <c r="X22">
        <v>5.5</v>
      </c>
      <c r="Y22">
        <v>7</v>
      </c>
      <c r="Z22" t="s">
        <v>48</v>
      </c>
      <c r="AA22" s="5">
        <v>0</v>
      </c>
      <c r="AB22" s="5">
        <v>0</v>
      </c>
      <c r="AC22" s="5">
        <v>36.270000000000003</v>
      </c>
      <c r="AD22" s="5">
        <v>0</v>
      </c>
      <c r="AE22" s="5">
        <v>0</v>
      </c>
      <c r="AF22" s="6">
        <v>98.239999999999981</v>
      </c>
      <c r="AG22" s="6">
        <v>134.51</v>
      </c>
      <c r="AH22" s="6">
        <v>20.18</v>
      </c>
      <c r="AI22" s="6">
        <v>154.69</v>
      </c>
    </row>
    <row r="23" spans="1:35" x14ac:dyDescent="0.3">
      <c r="A23" t="str">
        <f>"009941827390"</f>
        <v>009941827390</v>
      </c>
      <c r="B23" t="str">
        <f>"009941827390"</f>
        <v>009941827390</v>
      </c>
      <c r="C23" t="s">
        <v>37</v>
      </c>
      <c r="D23" s="3">
        <v>44536</v>
      </c>
      <c r="E23" s="3">
        <v>44536</v>
      </c>
      <c r="F23" t="s">
        <v>38</v>
      </c>
      <c r="G23" t="s">
        <v>39</v>
      </c>
      <c r="H23" t="s">
        <v>97</v>
      </c>
      <c r="I23" t="s">
        <v>168</v>
      </c>
      <c r="J23" t="s">
        <v>169</v>
      </c>
      <c r="K23" t="s">
        <v>170</v>
      </c>
      <c r="L23">
        <v>41</v>
      </c>
      <c r="M23" t="s">
        <v>43</v>
      </c>
      <c r="N23" t="str">
        <f t="shared" si="0"/>
        <v>NA</v>
      </c>
      <c r="P23" t="s">
        <v>160</v>
      </c>
      <c r="Q23" t="s">
        <v>45</v>
      </c>
      <c r="S23" s="4">
        <v>0.4909722222222222</v>
      </c>
      <c r="T23" t="s">
        <v>171</v>
      </c>
      <c r="U23">
        <v>2</v>
      </c>
      <c r="V23">
        <v>21.2</v>
      </c>
      <c r="W23" t="s">
        <v>172</v>
      </c>
      <c r="X23">
        <v>42</v>
      </c>
      <c r="Y23">
        <v>42</v>
      </c>
      <c r="Z23" t="s">
        <v>48</v>
      </c>
      <c r="AA23" s="5">
        <v>0</v>
      </c>
      <c r="AB23" s="5">
        <v>0</v>
      </c>
      <c r="AC23" s="5">
        <v>69.38</v>
      </c>
      <c r="AD23" s="5">
        <v>0</v>
      </c>
      <c r="AE23" s="5">
        <v>0</v>
      </c>
      <c r="AF23" s="6">
        <v>183.14000000000001</v>
      </c>
      <c r="AG23" s="6">
        <v>252.52</v>
      </c>
      <c r="AH23" s="6">
        <v>37.880000000000003</v>
      </c>
      <c r="AI23" s="6">
        <v>290.39999999999998</v>
      </c>
    </row>
    <row r="24" spans="1:35" x14ac:dyDescent="0.3">
      <c r="A24" t="str">
        <f>"009941853400"</f>
        <v>009941853400</v>
      </c>
      <c r="B24" t="str">
        <f>"009941853400"</f>
        <v>009941853400</v>
      </c>
      <c r="C24" t="s">
        <v>37</v>
      </c>
      <c r="D24" s="3">
        <v>44532</v>
      </c>
      <c r="E24" s="3">
        <v>44532</v>
      </c>
      <c r="F24" t="s">
        <v>67</v>
      </c>
      <c r="G24" t="s">
        <v>173</v>
      </c>
      <c r="H24" t="s">
        <v>174</v>
      </c>
      <c r="I24" t="s">
        <v>175</v>
      </c>
      <c r="J24" t="s">
        <v>176</v>
      </c>
      <c r="K24" t="s">
        <v>177</v>
      </c>
      <c r="L24">
        <v>41</v>
      </c>
      <c r="M24" t="s">
        <v>43</v>
      </c>
      <c r="N24" t="str">
        <f t="shared" si="0"/>
        <v>NA</v>
      </c>
      <c r="P24" t="s">
        <v>178</v>
      </c>
      <c r="Q24" t="s">
        <v>56</v>
      </c>
      <c r="S24" s="4">
        <v>0.53263888888888888</v>
      </c>
      <c r="T24" t="s">
        <v>179</v>
      </c>
      <c r="U24">
        <v>1</v>
      </c>
      <c r="V24">
        <v>3</v>
      </c>
      <c r="W24" t="s">
        <v>180</v>
      </c>
      <c r="X24">
        <v>2.4</v>
      </c>
      <c r="Y24">
        <v>3</v>
      </c>
      <c r="Z24" t="s">
        <v>48</v>
      </c>
      <c r="AA24" s="5">
        <v>0</v>
      </c>
      <c r="AB24" s="5">
        <v>0</v>
      </c>
      <c r="AC24" s="5">
        <v>32.840000000000003</v>
      </c>
      <c r="AD24" s="5">
        <v>0</v>
      </c>
      <c r="AE24" s="5">
        <v>0</v>
      </c>
      <c r="AF24" s="6">
        <v>89.45</v>
      </c>
      <c r="AG24" s="6">
        <v>122.29</v>
      </c>
      <c r="AH24" s="6">
        <v>18.34</v>
      </c>
      <c r="AI24" s="6">
        <v>140.63</v>
      </c>
    </row>
    <row r="25" spans="1:35" x14ac:dyDescent="0.3">
      <c r="A25" t="str">
        <f>"009940641880"</f>
        <v>009940641880</v>
      </c>
      <c r="B25" t="str">
        <f>"009940641880"</f>
        <v>009940641880</v>
      </c>
      <c r="C25" t="s">
        <v>37</v>
      </c>
      <c r="D25" s="3">
        <v>44532</v>
      </c>
      <c r="E25" s="3">
        <v>44532</v>
      </c>
      <c r="F25" t="s">
        <v>38</v>
      </c>
      <c r="G25" t="s">
        <v>92</v>
      </c>
      <c r="H25" t="s">
        <v>181</v>
      </c>
      <c r="I25" t="s">
        <v>138</v>
      </c>
      <c r="J25" t="s">
        <v>182</v>
      </c>
      <c r="L25">
        <v>31</v>
      </c>
      <c r="M25" t="s">
        <v>183</v>
      </c>
      <c r="N25" t="str">
        <f t="shared" si="0"/>
        <v>NA</v>
      </c>
      <c r="P25" t="s">
        <v>184</v>
      </c>
      <c r="Q25" t="s">
        <v>45</v>
      </c>
      <c r="S25" s="4">
        <v>0.42152777777777778</v>
      </c>
      <c r="T25" t="s">
        <v>185</v>
      </c>
      <c r="U25">
        <v>1</v>
      </c>
      <c r="V25">
        <v>0.5</v>
      </c>
      <c r="W25" t="s">
        <v>58</v>
      </c>
      <c r="X25">
        <v>0.2</v>
      </c>
      <c r="Y25">
        <v>1</v>
      </c>
      <c r="Z25" t="s">
        <v>48</v>
      </c>
      <c r="AA25" s="5">
        <v>0</v>
      </c>
      <c r="AB25" s="5">
        <v>0</v>
      </c>
      <c r="AC25" s="5">
        <v>31.84</v>
      </c>
      <c r="AD25" s="5">
        <v>0</v>
      </c>
      <c r="AE25" s="5">
        <v>0</v>
      </c>
      <c r="AF25" s="6">
        <v>81.64</v>
      </c>
      <c r="AG25" s="6">
        <v>113.48</v>
      </c>
      <c r="AH25" s="6">
        <v>17.02</v>
      </c>
      <c r="AI25" s="6">
        <v>130.5</v>
      </c>
    </row>
    <row r="26" spans="1:35" x14ac:dyDescent="0.3">
      <c r="A26" t="str">
        <f>"009940496966"</f>
        <v>009940496966</v>
      </c>
      <c r="B26" t="str">
        <f>"009940496966"</f>
        <v>009940496966</v>
      </c>
      <c r="C26" t="s">
        <v>37</v>
      </c>
      <c r="D26" s="3">
        <v>44533</v>
      </c>
      <c r="E26" s="3">
        <v>44533</v>
      </c>
      <c r="F26" t="s">
        <v>186</v>
      </c>
      <c r="G26" t="s">
        <v>50</v>
      </c>
      <c r="H26" t="s">
        <v>187</v>
      </c>
      <c r="I26" t="s">
        <v>52</v>
      </c>
      <c r="J26" t="s">
        <v>188</v>
      </c>
      <c r="K26" t="s">
        <v>189</v>
      </c>
      <c r="L26">
        <v>21</v>
      </c>
      <c r="M26" t="s">
        <v>64</v>
      </c>
      <c r="N26" t="str">
        <f>"...."</f>
        <v>....</v>
      </c>
      <c r="P26" t="s">
        <v>178</v>
      </c>
      <c r="Q26" t="s">
        <v>45</v>
      </c>
      <c r="S26" s="4">
        <v>0.36736111111111108</v>
      </c>
      <c r="T26" t="s">
        <v>57</v>
      </c>
      <c r="U26">
        <v>2</v>
      </c>
      <c r="V26">
        <v>2</v>
      </c>
      <c r="W26" t="s">
        <v>190</v>
      </c>
      <c r="X26">
        <v>0.5</v>
      </c>
      <c r="Y26">
        <v>2</v>
      </c>
      <c r="Z26" t="s">
        <v>48</v>
      </c>
      <c r="AA26" s="5">
        <v>0</v>
      </c>
      <c r="AB26" s="5">
        <v>0</v>
      </c>
      <c r="AC26" s="5">
        <v>16.98</v>
      </c>
      <c r="AD26" s="5">
        <v>0</v>
      </c>
      <c r="AE26" s="5">
        <v>0</v>
      </c>
      <c r="AF26" s="6">
        <v>43.540000000000006</v>
      </c>
      <c r="AG26" s="6">
        <v>60.52</v>
      </c>
      <c r="AH26" s="6">
        <v>9.08</v>
      </c>
      <c r="AI26" s="6">
        <v>69.599999999999994</v>
      </c>
    </row>
    <row r="27" spans="1:35" x14ac:dyDescent="0.3">
      <c r="A27" t="str">
        <f>"009940648422"</f>
        <v>009940648422</v>
      </c>
      <c r="B27" t="str">
        <f>"009940648422"</f>
        <v>009940648422</v>
      </c>
      <c r="C27" t="s">
        <v>37</v>
      </c>
      <c r="D27" s="3">
        <v>44537</v>
      </c>
      <c r="E27" s="3">
        <v>44537</v>
      </c>
      <c r="F27" t="s">
        <v>38</v>
      </c>
      <c r="G27" t="s">
        <v>39</v>
      </c>
      <c r="H27" t="s">
        <v>191</v>
      </c>
      <c r="I27" t="s">
        <v>75</v>
      </c>
      <c r="J27" t="s">
        <v>192</v>
      </c>
      <c r="K27" t="s">
        <v>147</v>
      </c>
      <c r="L27">
        <v>21</v>
      </c>
      <c r="M27" t="s">
        <v>64</v>
      </c>
      <c r="N27" t="str">
        <f>"NA"</f>
        <v>NA</v>
      </c>
      <c r="P27" t="s">
        <v>193</v>
      </c>
      <c r="Q27" t="s">
        <v>56</v>
      </c>
      <c r="S27" s="4">
        <v>0.47916666666666669</v>
      </c>
      <c r="T27" t="s">
        <v>194</v>
      </c>
      <c r="U27">
        <v>1</v>
      </c>
      <c r="V27">
        <v>0.8</v>
      </c>
      <c r="W27" t="s">
        <v>195</v>
      </c>
      <c r="X27">
        <v>2.2000000000000002</v>
      </c>
      <c r="Y27">
        <v>2.5</v>
      </c>
      <c r="Z27" t="s">
        <v>48</v>
      </c>
      <c r="AA27" s="5">
        <v>0</v>
      </c>
      <c r="AB27" s="5">
        <v>0</v>
      </c>
      <c r="AC27" s="5">
        <v>21.22</v>
      </c>
      <c r="AD27" s="5">
        <v>0</v>
      </c>
      <c r="AE27" s="5">
        <v>0</v>
      </c>
      <c r="AF27" s="6">
        <v>54.42</v>
      </c>
      <c r="AG27" s="6">
        <v>75.64</v>
      </c>
      <c r="AH27" s="6">
        <v>11.35</v>
      </c>
      <c r="AI27" s="6">
        <v>86.99</v>
      </c>
    </row>
    <row r="28" spans="1:35" x14ac:dyDescent="0.3">
      <c r="A28" t="str">
        <f>"009941475349"</f>
        <v>009941475349</v>
      </c>
      <c r="B28" t="str">
        <f>"009941475349"</f>
        <v>009941475349</v>
      </c>
      <c r="C28" t="s">
        <v>37</v>
      </c>
      <c r="D28" s="3">
        <v>44536</v>
      </c>
      <c r="E28" s="3">
        <v>44536</v>
      </c>
      <c r="F28" t="s">
        <v>196</v>
      </c>
      <c r="G28" t="s">
        <v>92</v>
      </c>
      <c r="I28" t="s">
        <v>75</v>
      </c>
      <c r="J28" t="s">
        <v>94</v>
      </c>
      <c r="K28" t="s">
        <v>197</v>
      </c>
      <c r="L28">
        <v>21</v>
      </c>
      <c r="M28" t="s">
        <v>64</v>
      </c>
      <c r="N28" t="str">
        <f>""</f>
        <v/>
      </c>
      <c r="P28" t="s">
        <v>165</v>
      </c>
      <c r="Q28" t="s">
        <v>45</v>
      </c>
      <c r="S28" s="4">
        <v>0.35069444444444442</v>
      </c>
      <c r="T28" t="s">
        <v>76</v>
      </c>
      <c r="U28">
        <v>1</v>
      </c>
      <c r="V28">
        <v>1</v>
      </c>
      <c r="W28" t="s">
        <v>198</v>
      </c>
      <c r="X28">
        <v>0.4</v>
      </c>
      <c r="Y28">
        <v>1</v>
      </c>
      <c r="AA28" s="5">
        <v>0</v>
      </c>
      <c r="AB28" s="5">
        <v>0</v>
      </c>
      <c r="AC28" s="5">
        <v>16.98</v>
      </c>
      <c r="AD28" s="5">
        <v>0</v>
      </c>
      <c r="AE28" s="5">
        <v>0</v>
      </c>
      <c r="AF28" s="6">
        <v>43.540000000000006</v>
      </c>
      <c r="AG28" s="6">
        <v>60.52</v>
      </c>
      <c r="AH28" s="6">
        <v>9.08</v>
      </c>
      <c r="AI28" s="6">
        <v>69.599999999999994</v>
      </c>
    </row>
    <row r="29" spans="1:35" x14ac:dyDescent="0.3">
      <c r="A29" t="str">
        <f>"009941827396"</f>
        <v>009941827396</v>
      </c>
      <c r="B29" t="str">
        <f>"009941827396"</f>
        <v>009941827396</v>
      </c>
      <c r="C29" t="s">
        <v>37</v>
      </c>
      <c r="D29" s="3">
        <v>44537</v>
      </c>
      <c r="E29" s="3">
        <v>44537</v>
      </c>
      <c r="F29" t="s">
        <v>38</v>
      </c>
      <c r="G29" t="s">
        <v>39</v>
      </c>
      <c r="H29" t="s">
        <v>97</v>
      </c>
      <c r="I29" t="s">
        <v>98</v>
      </c>
      <c r="J29" t="s">
        <v>99</v>
      </c>
      <c r="K29" t="s">
        <v>100</v>
      </c>
      <c r="L29">
        <v>43</v>
      </c>
      <c r="M29" t="s">
        <v>43</v>
      </c>
      <c r="N29" t="str">
        <f>"NA MT CAPE TOWN"</f>
        <v>NA MT CAPE TOWN</v>
      </c>
      <c r="P29" t="s">
        <v>193</v>
      </c>
      <c r="Q29" t="s">
        <v>45</v>
      </c>
      <c r="S29" s="4">
        <v>0.47916666666666669</v>
      </c>
      <c r="T29" t="s">
        <v>199</v>
      </c>
      <c r="U29">
        <v>4</v>
      </c>
      <c r="V29">
        <v>61.9</v>
      </c>
      <c r="W29" t="s">
        <v>200</v>
      </c>
      <c r="X29">
        <v>80.900000000000006</v>
      </c>
      <c r="Y29">
        <v>81</v>
      </c>
      <c r="Z29" t="s">
        <v>48</v>
      </c>
      <c r="AA29" s="5">
        <v>0</v>
      </c>
      <c r="AB29" s="5">
        <v>0</v>
      </c>
      <c r="AC29" s="5">
        <v>202.55</v>
      </c>
      <c r="AD29" s="5">
        <v>0</v>
      </c>
      <c r="AE29" s="5">
        <v>0</v>
      </c>
      <c r="AF29" s="6">
        <v>524.61999999999989</v>
      </c>
      <c r="AG29" s="6">
        <v>727.17</v>
      </c>
      <c r="AH29" s="6">
        <v>109.08</v>
      </c>
      <c r="AI29" s="6">
        <v>836.25</v>
      </c>
    </row>
    <row r="30" spans="1:35" x14ac:dyDescent="0.3">
      <c r="A30" t="str">
        <f>"009941139904"</f>
        <v>009941139904</v>
      </c>
      <c r="B30" t="str">
        <f>"009941139904"</f>
        <v>009941139904</v>
      </c>
      <c r="C30" t="s">
        <v>37</v>
      </c>
      <c r="D30" s="3">
        <v>44537</v>
      </c>
      <c r="E30" s="3">
        <v>44537</v>
      </c>
      <c r="F30" t="s">
        <v>41</v>
      </c>
      <c r="G30" t="s">
        <v>39</v>
      </c>
      <c r="H30" t="s">
        <v>201</v>
      </c>
      <c r="I30" t="s">
        <v>75</v>
      </c>
      <c r="J30" t="s">
        <v>39</v>
      </c>
      <c r="K30" t="s">
        <v>202</v>
      </c>
      <c r="L30">
        <v>41</v>
      </c>
      <c r="M30" t="s">
        <v>43</v>
      </c>
      <c r="N30" t="str">
        <f>"NA"</f>
        <v>NA</v>
      </c>
      <c r="P30" t="s">
        <v>160</v>
      </c>
      <c r="Q30" t="s">
        <v>45</v>
      </c>
      <c r="S30" s="4">
        <v>0.39444444444444443</v>
      </c>
      <c r="T30" t="s">
        <v>194</v>
      </c>
      <c r="U30">
        <v>1</v>
      </c>
      <c r="V30">
        <v>1</v>
      </c>
      <c r="W30" t="s">
        <v>58</v>
      </c>
      <c r="X30">
        <v>0.2</v>
      </c>
      <c r="Y30">
        <v>1</v>
      </c>
      <c r="Z30" t="s">
        <v>48</v>
      </c>
      <c r="AA30" s="5">
        <v>0</v>
      </c>
      <c r="AB30" s="5">
        <v>0</v>
      </c>
      <c r="AC30" s="5">
        <v>32.840000000000003</v>
      </c>
      <c r="AD30" s="5">
        <v>0</v>
      </c>
      <c r="AE30" s="5">
        <v>0</v>
      </c>
      <c r="AF30" s="6">
        <v>89.45</v>
      </c>
      <c r="AG30" s="6">
        <v>122.29</v>
      </c>
      <c r="AH30" s="6">
        <v>18.34</v>
      </c>
      <c r="AI30" s="6">
        <v>140.63</v>
      </c>
    </row>
    <row r="31" spans="1:35" x14ac:dyDescent="0.3">
      <c r="A31" t="str">
        <f>"009940718577"</f>
        <v>009940718577</v>
      </c>
      <c r="B31" t="str">
        <f>"009940718577"</f>
        <v>009940718577</v>
      </c>
      <c r="C31" t="s">
        <v>37</v>
      </c>
      <c r="D31" s="3">
        <v>44537</v>
      </c>
      <c r="E31" s="3">
        <v>44537</v>
      </c>
      <c r="F31" t="s">
        <v>61</v>
      </c>
      <c r="G31" t="s">
        <v>92</v>
      </c>
      <c r="H31" t="s">
        <v>203</v>
      </c>
      <c r="I31" t="s">
        <v>67</v>
      </c>
      <c r="J31" t="s">
        <v>176</v>
      </c>
      <c r="K31" t="s">
        <v>204</v>
      </c>
      <c r="L31">
        <v>21</v>
      </c>
      <c r="M31" t="s">
        <v>64</v>
      </c>
      <c r="N31" t="str">
        <f>"1194270FM"</f>
        <v>1194270FM</v>
      </c>
      <c r="P31" t="s">
        <v>160</v>
      </c>
      <c r="Q31" t="s">
        <v>56</v>
      </c>
      <c r="S31" s="4">
        <v>0.42222222222222222</v>
      </c>
      <c r="T31" t="s">
        <v>205</v>
      </c>
      <c r="U31">
        <v>1</v>
      </c>
      <c r="V31">
        <v>1</v>
      </c>
      <c r="W31" t="s">
        <v>58</v>
      </c>
      <c r="X31">
        <v>0.2</v>
      </c>
      <c r="Y31">
        <v>1</v>
      </c>
      <c r="Z31" t="s">
        <v>48</v>
      </c>
      <c r="AA31" s="5">
        <v>0</v>
      </c>
      <c r="AB31" s="5">
        <v>0</v>
      </c>
      <c r="AC31" s="5">
        <v>16.98</v>
      </c>
      <c r="AD31" s="5">
        <v>0</v>
      </c>
      <c r="AE31" s="5">
        <v>0</v>
      </c>
      <c r="AF31" s="6">
        <v>43.540000000000006</v>
      </c>
      <c r="AG31" s="6">
        <v>60.52</v>
      </c>
      <c r="AH31" s="6">
        <v>9.08</v>
      </c>
      <c r="AI31" s="6">
        <v>69.599999999999994</v>
      </c>
    </row>
    <row r="32" spans="1:35" x14ac:dyDescent="0.3">
      <c r="A32" t="str">
        <f>"009939921490"</f>
        <v>009939921490</v>
      </c>
      <c r="B32" t="str">
        <f>"009939921490"</f>
        <v>009939921490</v>
      </c>
      <c r="C32" t="s">
        <v>37</v>
      </c>
      <c r="D32" s="3">
        <v>44531</v>
      </c>
      <c r="E32" s="3">
        <v>44531</v>
      </c>
      <c r="F32" t="s">
        <v>175</v>
      </c>
      <c r="G32" t="s">
        <v>206</v>
      </c>
      <c r="I32" t="s">
        <v>67</v>
      </c>
      <c r="J32" t="s">
        <v>176</v>
      </c>
      <c r="K32" t="s">
        <v>174</v>
      </c>
      <c r="L32">
        <v>21</v>
      </c>
      <c r="M32" t="s">
        <v>64</v>
      </c>
      <c r="N32" t="str">
        <f>""</f>
        <v/>
      </c>
      <c r="P32" t="s">
        <v>207</v>
      </c>
      <c r="Q32" t="s">
        <v>45</v>
      </c>
      <c r="S32" s="4">
        <v>0.36180555555555555</v>
      </c>
      <c r="T32" t="s">
        <v>90</v>
      </c>
      <c r="U32">
        <v>1</v>
      </c>
      <c r="V32">
        <v>4</v>
      </c>
      <c r="W32" t="s">
        <v>208</v>
      </c>
      <c r="X32">
        <v>10.8</v>
      </c>
      <c r="Y32">
        <v>11</v>
      </c>
      <c r="Z32" t="s">
        <v>48</v>
      </c>
      <c r="AA32" s="5">
        <v>0</v>
      </c>
      <c r="AB32" s="5">
        <v>0</v>
      </c>
      <c r="AC32" s="5">
        <v>93.36</v>
      </c>
      <c r="AD32" s="5">
        <v>0</v>
      </c>
      <c r="AE32" s="5">
        <v>0</v>
      </c>
      <c r="AF32" s="6">
        <v>239.38</v>
      </c>
      <c r="AG32" s="6">
        <v>332.74</v>
      </c>
      <c r="AH32" s="6">
        <v>49.91</v>
      </c>
      <c r="AI32" s="6">
        <v>382.65</v>
      </c>
    </row>
    <row r="33" spans="1:36" x14ac:dyDescent="0.3">
      <c r="A33" t="str">
        <f>"009941705960"</f>
        <v>009941705960</v>
      </c>
      <c r="B33" t="str">
        <f>"009941705960"</f>
        <v>009941705960</v>
      </c>
      <c r="C33" t="s">
        <v>37</v>
      </c>
      <c r="D33" s="3">
        <v>44532</v>
      </c>
      <c r="E33" s="3">
        <v>44532</v>
      </c>
      <c r="F33" t="s">
        <v>67</v>
      </c>
      <c r="G33" t="s">
        <v>131</v>
      </c>
      <c r="H33" t="s">
        <v>132</v>
      </c>
      <c r="I33" t="s">
        <v>38</v>
      </c>
      <c r="J33" t="s">
        <v>131</v>
      </c>
      <c r="K33" t="s">
        <v>209</v>
      </c>
      <c r="L33">
        <v>41</v>
      </c>
      <c r="M33" t="s">
        <v>43</v>
      </c>
      <c r="N33" t="str">
        <f>"NA"</f>
        <v>NA</v>
      </c>
      <c r="P33" t="s">
        <v>178</v>
      </c>
      <c r="Q33" t="s">
        <v>45</v>
      </c>
      <c r="S33" s="4">
        <v>0.56597222222222221</v>
      </c>
      <c r="T33" t="s">
        <v>210</v>
      </c>
      <c r="U33">
        <v>2</v>
      </c>
      <c r="V33">
        <v>17.3</v>
      </c>
      <c r="W33" t="s">
        <v>211</v>
      </c>
      <c r="X33">
        <v>5.0999999999999996</v>
      </c>
      <c r="Y33">
        <v>18</v>
      </c>
      <c r="Z33" t="s">
        <v>48</v>
      </c>
      <c r="AA33" s="5">
        <v>0</v>
      </c>
      <c r="AB33" s="5">
        <v>0</v>
      </c>
      <c r="AC33" s="5">
        <v>36.9</v>
      </c>
      <c r="AD33" s="5">
        <v>0</v>
      </c>
      <c r="AE33" s="5">
        <v>0</v>
      </c>
      <c r="AF33" s="6">
        <v>114.85999999999999</v>
      </c>
      <c r="AG33" s="6">
        <v>151.76</v>
      </c>
      <c r="AH33" s="6">
        <v>22.76</v>
      </c>
      <c r="AI33" s="6">
        <v>174.52</v>
      </c>
    </row>
    <row r="34" spans="1:36" x14ac:dyDescent="0.3">
      <c r="A34" t="str">
        <f>"080010325233"</f>
        <v>080010325233</v>
      </c>
      <c r="B34" t="str">
        <f>"080010325233"</f>
        <v>080010325233</v>
      </c>
      <c r="C34" t="s">
        <v>37</v>
      </c>
      <c r="D34" s="3">
        <v>44533</v>
      </c>
      <c r="E34" s="3">
        <v>44533</v>
      </c>
      <c r="F34" t="s">
        <v>212</v>
      </c>
      <c r="G34" t="s">
        <v>213</v>
      </c>
      <c r="H34" t="s">
        <v>213</v>
      </c>
      <c r="I34" t="s">
        <v>133</v>
      </c>
      <c r="J34" t="s">
        <v>214</v>
      </c>
      <c r="K34" t="s">
        <v>215</v>
      </c>
      <c r="L34">
        <v>23</v>
      </c>
      <c r="M34" t="s">
        <v>64</v>
      </c>
      <c r="N34" t="str">
        <f>"Gift"</f>
        <v>Gift</v>
      </c>
      <c r="P34" t="s">
        <v>178</v>
      </c>
      <c r="Q34" t="s">
        <v>45</v>
      </c>
      <c r="S34" s="4">
        <v>0.44375000000000003</v>
      </c>
      <c r="T34" t="s">
        <v>216</v>
      </c>
      <c r="U34">
        <v>1</v>
      </c>
      <c r="V34">
        <v>2</v>
      </c>
      <c r="W34" t="s">
        <v>217</v>
      </c>
      <c r="X34">
        <v>1.8</v>
      </c>
      <c r="Y34">
        <v>2</v>
      </c>
      <c r="Z34" t="s">
        <v>218</v>
      </c>
      <c r="AA34" s="5">
        <v>0</v>
      </c>
      <c r="AB34" s="5">
        <v>0</v>
      </c>
      <c r="AC34" s="5">
        <v>32.9</v>
      </c>
      <c r="AD34" s="5">
        <v>0</v>
      </c>
      <c r="AE34" s="5">
        <v>0</v>
      </c>
      <c r="AF34" s="6">
        <v>84.360000000000014</v>
      </c>
      <c r="AG34" s="6">
        <v>117.26</v>
      </c>
      <c r="AH34" s="6">
        <v>17.59</v>
      </c>
      <c r="AI34" s="6">
        <v>134.85</v>
      </c>
      <c r="AJ34" t="s">
        <v>219</v>
      </c>
    </row>
    <row r="35" spans="1:36" x14ac:dyDescent="0.3">
      <c r="A35" t="str">
        <f>"009942409442"</f>
        <v>009942409442</v>
      </c>
      <c r="B35" t="str">
        <f>"009942409442"</f>
        <v>009942409442</v>
      </c>
      <c r="C35" t="s">
        <v>37</v>
      </c>
      <c r="D35" s="3">
        <v>44536</v>
      </c>
      <c r="E35" s="3">
        <v>44536</v>
      </c>
      <c r="F35" t="s">
        <v>38</v>
      </c>
      <c r="G35" t="s">
        <v>220</v>
      </c>
      <c r="H35" t="s">
        <v>120</v>
      </c>
      <c r="I35" t="s">
        <v>138</v>
      </c>
      <c r="J35" t="s">
        <v>221</v>
      </c>
      <c r="L35">
        <v>41</v>
      </c>
      <c r="M35" t="s">
        <v>43</v>
      </c>
      <c r="N35" t="str">
        <f>"NA"</f>
        <v>NA</v>
      </c>
      <c r="P35" t="s">
        <v>193</v>
      </c>
      <c r="Q35" t="s">
        <v>45</v>
      </c>
      <c r="S35" s="4">
        <v>0.41388888888888892</v>
      </c>
      <c r="T35" t="s">
        <v>222</v>
      </c>
      <c r="U35">
        <v>1</v>
      </c>
      <c r="V35">
        <v>8.4</v>
      </c>
      <c r="W35" t="s">
        <v>223</v>
      </c>
      <c r="X35">
        <v>2.9</v>
      </c>
      <c r="Y35">
        <v>9</v>
      </c>
      <c r="Z35" t="s">
        <v>48</v>
      </c>
      <c r="AA35" s="5">
        <v>0</v>
      </c>
      <c r="AB35" s="5">
        <v>0</v>
      </c>
      <c r="AC35" s="5">
        <v>32.840000000000003</v>
      </c>
      <c r="AD35" s="5">
        <v>0</v>
      </c>
      <c r="AE35" s="5">
        <v>0</v>
      </c>
      <c r="AF35" s="6">
        <v>104.44999999999999</v>
      </c>
      <c r="AG35" s="6">
        <v>137.29</v>
      </c>
      <c r="AH35" s="6">
        <v>20.59</v>
      </c>
      <c r="AI35" s="6">
        <v>157.88</v>
      </c>
    </row>
    <row r="36" spans="1:36" x14ac:dyDescent="0.3">
      <c r="A36" t="str">
        <f>"009938634416"</f>
        <v>009938634416</v>
      </c>
      <c r="B36" t="str">
        <f>"009938634416"</f>
        <v>009938634416</v>
      </c>
      <c r="C36" t="s">
        <v>104</v>
      </c>
      <c r="D36" s="3">
        <v>44531</v>
      </c>
      <c r="E36" s="3">
        <v>44531</v>
      </c>
      <c r="F36" t="s">
        <v>80</v>
      </c>
      <c r="G36" t="s">
        <v>224</v>
      </c>
      <c r="H36" t="s">
        <v>225</v>
      </c>
      <c r="I36" t="s">
        <v>115</v>
      </c>
      <c r="J36" t="s">
        <v>94</v>
      </c>
      <c r="K36" t="s">
        <v>226</v>
      </c>
      <c r="L36">
        <v>21</v>
      </c>
      <c r="M36" t="s">
        <v>64</v>
      </c>
      <c r="N36" t="str">
        <f>"NO REF."</f>
        <v>NO REF.</v>
      </c>
      <c r="P36" t="s">
        <v>207</v>
      </c>
      <c r="Q36" t="s">
        <v>45</v>
      </c>
      <c r="S36" s="4">
        <v>0.4236111111111111</v>
      </c>
      <c r="T36" t="s">
        <v>227</v>
      </c>
      <c r="U36">
        <v>1</v>
      </c>
      <c r="V36">
        <v>1</v>
      </c>
      <c r="W36" t="s">
        <v>58</v>
      </c>
      <c r="X36">
        <v>0.2</v>
      </c>
      <c r="Y36">
        <v>1</v>
      </c>
      <c r="Z36" t="s">
        <v>120</v>
      </c>
      <c r="AA36" s="5">
        <v>0</v>
      </c>
      <c r="AB36" s="5">
        <v>0</v>
      </c>
      <c r="AC36" s="5">
        <v>16.98</v>
      </c>
      <c r="AD36" s="5">
        <v>0</v>
      </c>
      <c r="AE36" s="5">
        <v>0</v>
      </c>
      <c r="AF36" s="6">
        <v>58.539999999999992</v>
      </c>
      <c r="AG36" s="6">
        <v>75.52</v>
      </c>
      <c r="AH36" s="6">
        <v>11.33</v>
      </c>
      <c r="AI36" s="6">
        <v>86.85</v>
      </c>
    </row>
    <row r="37" spans="1:36" x14ac:dyDescent="0.3">
      <c r="A37" t="str">
        <f>"009941827388"</f>
        <v>009941827388</v>
      </c>
      <c r="B37" t="str">
        <f>"009941827388"</f>
        <v>009941827388</v>
      </c>
      <c r="C37" t="s">
        <v>37</v>
      </c>
      <c r="D37" s="3">
        <v>44533</v>
      </c>
      <c r="E37" s="3">
        <v>44533</v>
      </c>
      <c r="F37" t="s">
        <v>38</v>
      </c>
      <c r="G37" t="s">
        <v>39</v>
      </c>
      <c r="H37" t="s">
        <v>97</v>
      </c>
      <c r="I37" t="s">
        <v>153</v>
      </c>
      <c r="J37" t="s">
        <v>39</v>
      </c>
      <c r="K37" t="s">
        <v>154</v>
      </c>
      <c r="L37">
        <v>41</v>
      </c>
      <c r="M37" t="s">
        <v>43</v>
      </c>
      <c r="N37" t="str">
        <f>"NA"</f>
        <v>NA</v>
      </c>
      <c r="P37" t="s">
        <v>165</v>
      </c>
      <c r="Q37" t="s">
        <v>45</v>
      </c>
      <c r="S37" s="4">
        <v>0.5131944444444444</v>
      </c>
      <c r="T37" t="s">
        <v>228</v>
      </c>
      <c r="U37">
        <v>2</v>
      </c>
      <c r="V37">
        <v>42.7</v>
      </c>
      <c r="W37" t="s">
        <v>229</v>
      </c>
      <c r="X37">
        <v>41.8</v>
      </c>
      <c r="Y37">
        <v>43</v>
      </c>
      <c r="Z37" t="s">
        <v>48</v>
      </c>
      <c r="AA37" s="5">
        <v>0</v>
      </c>
      <c r="AB37" s="5">
        <v>0</v>
      </c>
      <c r="AC37" s="5">
        <v>70.73</v>
      </c>
      <c r="AD37" s="5">
        <v>0</v>
      </c>
      <c r="AE37" s="5">
        <v>0</v>
      </c>
      <c r="AF37" s="6">
        <v>186.60999999999996</v>
      </c>
      <c r="AG37" s="6">
        <v>257.33999999999997</v>
      </c>
      <c r="AH37" s="6">
        <v>38.6</v>
      </c>
      <c r="AI37" s="6">
        <v>295.94</v>
      </c>
    </row>
    <row r="38" spans="1:36" x14ac:dyDescent="0.3">
      <c r="A38" t="str">
        <f>"009940857327"</f>
        <v>009940857327</v>
      </c>
      <c r="B38" t="str">
        <f>"009940857327"</f>
        <v>009940857327</v>
      </c>
      <c r="C38" t="s">
        <v>37</v>
      </c>
      <c r="D38" s="3">
        <v>44538</v>
      </c>
      <c r="E38" s="3">
        <v>44538</v>
      </c>
      <c r="F38" t="s">
        <v>41</v>
      </c>
      <c r="G38" t="s">
        <v>230</v>
      </c>
      <c r="H38" t="s">
        <v>231</v>
      </c>
      <c r="I38" t="s">
        <v>75</v>
      </c>
      <c r="J38" t="s">
        <v>232</v>
      </c>
      <c r="K38" t="s">
        <v>202</v>
      </c>
      <c r="L38">
        <v>41</v>
      </c>
      <c r="M38" t="s">
        <v>43</v>
      </c>
      <c r="N38" t="str">
        <f>"NA"</f>
        <v>NA</v>
      </c>
      <c r="P38" t="s">
        <v>233</v>
      </c>
      <c r="Q38" t="s">
        <v>56</v>
      </c>
      <c r="S38" s="4">
        <v>0.39583333333333331</v>
      </c>
      <c r="T38" t="s">
        <v>234</v>
      </c>
      <c r="U38">
        <v>3</v>
      </c>
      <c r="V38">
        <v>34.1</v>
      </c>
      <c r="W38" t="s">
        <v>235</v>
      </c>
      <c r="X38">
        <v>53.9</v>
      </c>
      <c r="Y38">
        <v>54</v>
      </c>
      <c r="Z38" t="s">
        <v>48</v>
      </c>
      <c r="AA38" s="5">
        <v>0</v>
      </c>
      <c r="AB38" s="5">
        <v>0</v>
      </c>
      <c r="AC38" s="5">
        <v>85.62</v>
      </c>
      <c r="AD38" s="5">
        <v>0</v>
      </c>
      <c r="AE38" s="5">
        <v>0</v>
      </c>
      <c r="AF38" s="6">
        <v>224.77999999999997</v>
      </c>
      <c r="AG38" s="6">
        <v>310.39999999999998</v>
      </c>
      <c r="AH38" s="6">
        <v>46.56</v>
      </c>
      <c r="AI38" s="6">
        <v>356.96</v>
      </c>
    </row>
    <row r="39" spans="1:36" x14ac:dyDescent="0.3">
      <c r="A39" t="str">
        <f>"009941827395"</f>
        <v>009941827395</v>
      </c>
      <c r="B39" t="str">
        <f>"009941827395"</f>
        <v>009941827395</v>
      </c>
      <c r="C39" t="s">
        <v>37</v>
      </c>
      <c r="D39" s="3">
        <v>44538</v>
      </c>
      <c r="E39" s="3">
        <v>44538</v>
      </c>
      <c r="F39" t="s">
        <v>38</v>
      </c>
      <c r="G39" t="s">
        <v>39</v>
      </c>
      <c r="H39" t="s">
        <v>97</v>
      </c>
      <c r="I39" t="s">
        <v>133</v>
      </c>
      <c r="J39" t="s">
        <v>163</v>
      </c>
      <c r="K39" t="s">
        <v>236</v>
      </c>
      <c r="L39">
        <v>24</v>
      </c>
      <c r="M39" t="s">
        <v>64</v>
      </c>
      <c r="N39" t="str">
        <f>"NA MT CAPE TOWN"</f>
        <v>NA MT CAPE TOWN</v>
      </c>
      <c r="P39" t="s">
        <v>160</v>
      </c>
      <c r="Q39" t="s">
        <v>56</v>
      </c>
      <c r="S39" s="4">
        <v>0.5854166666666667</v>
      </c>
      <c r="T39" t="s">
        <v>237</v>
      </c>
      <c r="U39">
        <v>1</v>
      </c>
      <c r="V39">
        <v>0.1</v>
      </c>
      <c r="W39" t="s">
        <v>238</v>
      </c>
      <c r="X39">
        <v>0.5</v>
      </c>
      <c r="Y39">
        <v>0.5</v>
      </c>
      <c r="Z39" t="s">
        <v>48</v>
      </c>
      <c r="AA39" s="5">
        <v>0</v>
      </c>
      <c r="AB39" s="5">
        <v>0</v>
      </c>
      <c r="AC39" s="5">
        <v>23.88</v>
      </c>
      <c r="AD39" s="5">
        <v>0</v>
      </c>
      <c r="AE39" s="5">
        <v>0</v>
      </c>
      <c r="AF39" s="6">
        <v>61.240000000000009</v>
      </c>
      <c r="AG39" s="6">
        <v>85.12</v>
      </c>
      <c r="AH39" s="6">
        <v>12.77</v>
      </c>
      <c r="AI39" s="6">
        <v>97.89</v>
      </c>
    </row>
    <row r="40" spans="1:36" x14ac:dyDescent="0.3">
      <c r="A40" t="str">
        <f>"009940496967"</f>
        <v>009940496967</v>
      </c>
      <c r="B40" t="str">
        <f>"009940496967"</f>
        <v>009940496967</v>
      </c>
      <c r="C40" t="s">
        <v>37</v>
      </c>
      <c r="D40" s="3">
        <v>44538</v>
      </c>
      <c r="E40" s="3">
        <v>44538</v>
      </c>
      <c r="F40" t="s">
        <v>186</v>
      </c>
      <c r="G40" t="s">
        <v>50</v>
      </c>
      <c r="H40" t="s">
        <v>187</v>
      </c>
      <c r="I40" t="s">
        <v>52</v>
      </c>
      <c r="J40" t="s">
        <v>188</v>
      </c>
      <c r="K40" t="s">
        <v>54</v>
      </c>
      <c r="L40">
        <v>21</v>
      </c>
      <c r="M40" t="s">
        <v>64</v>
      </c>
      <c r="N40" t="str">
        <f>"...."</f>
        <v>....</v>
      </c>
      <c r="P40" t="s">
        <v>160</v>
      </c>
      <c r="Q40" t="s">
        <v>45</v>
      </c>
      <c r="S40" s="4">
        <v>0.35416666666666669</v>
      </c>
      <c r="T40" t="s">
        <v>239</v>
      </c>
      <c r="U40">
        <v>1</v>
      </c>
      <c r="V40">
        <v>1</v>
      </c>
      <c r="W40" t="s">
        <v>58</v>
      </c>
      <c r="X40">
        <v>0.2</v>
      </c>
      <c r="Y40">
        <v>1</v>
      </c>
      <c r="Z40" t="s">
        <v>48</v>
      </c>
      <c r="AA40" s="5">
        <v>0</v>
      </c>
      <c r="AB40" s="5">
        <v>0</v>
      </c>
      <c r="AC40" s="5">
        <v>16.98</v>
      </c>
      <c r="AD40" s="5">
        <v>0</v>
      </c>
      <c r="AE40" s="5">
        <v>0</v>
      </c>
      <c r="AF40" s="6">
        <v>43.540000000000006</v>
      </c>
      <c r="AG40" s="6">
        <v>60.52</v>
      </c>
      <c r="AH40" s="6">
        <v>9.08</v>
      </c>
      <c r="AI40" s="6">
        <v>69.599999999999994</v>
      </c>
    </row>
    <row r="41" spans="1:36" x14ac:dyDescent="0.3">
      <c r="A41" t="str">
        <f>"009942202723"</f>
        <v>009942202723</v>
      </c>
      <c r="B41" t="str">
        <f>"009942202723"</f>
        <v>009942202723</v>
      </c>
      <c r="C41" t="s">
        <v>37</v>
      </c>
      <c r="D41" s="3">
        <v>44538</v>
      </c>
      <c r="E41" s="3">
        <v>44538</v>
      </c>
      <c r="F41" t="s">
        <v>133</v>
      </c>
      <c r="G41" t="s">
        <v>240</v>
      </c>
      <c r="H41" t="s">
        <v>241</v>
      </c>
      <c r="I41" t="s">
        <v>212</v>
      </c>
      <c r="J41" t="s">
        <v>242</v>
      </c>
      <c r="K41" t="s">
        <v>243</v>
      </c>
      <c r="L41">
        <v>23</v>
      </c>
      <c r="M41" t="s">
        <v>64</v>
      </c>
      <c r="N41" t="str">
        <f>"NA"</f>
        <v>NA</v>
      </c>
      <c r="P41" t="s">
        <v>244</v>
      </c>
      <c r="Q41" t="s">
        <v>56</v>
      </c>
      <c r="S41" s="4">
        <v>0.53125</v>
      </c>
      <c r="T41" t="s">
        <v>245</v>
      </c>
      <c r="U41">
        <v>1</v>
      </c>
      <c r="V41">
        <v>1.4</v>
      </c>
      <c r="W41" t="s">
        <v>246</v>
      </c>
      <c r="X41">
        <v>1.3</v>
      </c>
      <c r="Y41">
        <v>1.5</v>
      </c>
      <c r="Z41" t="s">
        <v>48</v>
      </c>
      <c r="AA41" s="5">
        <v>0</v>
      </c>
      <c r="AB41" s="5">
        <v>0</v>
      </c>
      <c r="AC41" s="5">
        <v>32.9</v>
      </c>
      <c r="AD41" s="5">
        <v>0</v>
      </c>
      <c r="AE41" s="5">
        <v>0</v>
      </c>
      <c r="AF41" s="6">
        <v>84.360000000000014</v>
      </c>
      <c r="AG41" s="6">
        <v>117.26</v>
      </c>
      <c r="AH41" s="6">
        <v>17.59</v>
      </c>
      <c r="AI41" s="6">
        <v>134.85</v>
      </c>
    </row>
    <row r="42" spans="1:36" x14ac:dyDescent="0.3">
      <c r="A42" t="str">
        <f>"009942202725"</f>
        <v>009942202725</v>
      </c>
      <c r="B42" t="str">
        <f>"009942202725"</f>
        <v>009942202725</v>
      </c>
      <c r="C42" t="s">
        <v>37</v>
      </c>
      <c r="D42" s="3">
        <v>44538</v>
      </c>
      <c r="E42" s="3">
        <v>44538</v>
      </c>
      <c r="F42" t="s">
        <v>133</v>
      </c>
      <c r="G42" t="s">
        <v>240</v>
      </c>
      <c r="H42" t="s">
        <v>247</v>
      </c>
      <c r="I42" t="s">
        <v>212</v>
      </c>
      <c r="J42" t="s">
        <v>221</v>
      </c>
      <c r="K42" t="s">
        <v>248</v>
      </c>
      <c r="L42">
        <v>23</v>
      </c>
      <c r="M42" t="s">
        <v>64</v>
      </c>
      <c r="N42" t="str">
        <f>"NA"</f>
        <v>NA</v>
      </c>
      <c r="P42" t="s">
        <v>233</v>
      </c>
      <c r="Q42" t="s">
        <v>56</v>
      </c>
      <c r="S42" s="4">
        <v>0.44097222222222227</v>
      </c>
      <c r="T42" t="s">
        <v>249</v>
      </c>
      <c r="U42">
        <v>1</v>
      </c>
      <c r="V42">
        <v>5.2</v>
      </c>
      <c r="W42" t="s">
        <v>250</v>
      </c>
      <c r="X42">
        <v>13.5</v>
      </c>
      <c r="Y42">
        <v>13.5</v>
      </c>
      <c r="Z42" t="s">
        <v>48</v>
      </c>
      <c r="AA42" s="5">
        <v>0</v>
      </c>
      <c r="AB42" s="5">
        <v>0</v>
      </c>
      <c r="AC42" s="5">
        <v>203.78</v>
      </c>
      <c r="AD42" s="5">
        <v>0</v>
      </c>
      <c r="AE42" s="5">
        <v>0</v>
      </c>
      <c r="AF42" s="6">
        <v>522.51</v>
      </c>
      <c r="AG42" s="6">
        <v>726.29</v>
      </c>
      <c r="AH42" s="6">
        <v>108.94</v>
      </c>
      <c r="AI42" s="6">
        <v>835.23</v>
      </c>
    </row>
    <row r="43" spans="1:36" x14ac:dyDescent="0.3">
      <c r="A43" t="str">
        <f>"009942202724"</f>
        <v>009942202724</v>
      </c>
      <c r="B43" t="str">
        <f>"009942202724"</f>
        <v>009942202724</v>
      </c>
      <c r="C43" t="s">
        <v>37</v>
      </c>
      <c r="D43" s="3">
        <v>44538</v>
      </c>
      <c r="E43" s="3">
        <v>44538</v>
      </c>
      <c r="F43" t="s">
        <v>133</v>
      </c>
      <c r="G43" t="s">
        <v>240</v>
      </c>
      <c r="H43" t="s">
        <v>247</v>
      </c>
      <c r="I43" t="s">
        <v>251</v>
      </c>
      <c r="J43" t="s">
        <v>221</v>
      </c>
      <c r="K43" t="s">
        <v>252</v>
      </c>
      <c r="L43">
        <v>23</v>
      </c>
      <c r="M43" t="s">
        <v>64</v>
      </c>
      <c r="N43" t="str">
        <f>"NA"</f>
        <v>NA</v>
      </c>
      <c r="P43" t="s">
        <v>244</v>
      </c>
      <c r="Q43" t="s">
        <v>56</v>
      </c>
      <c r="S43" s="4">
        <v>0.75902777777777775</v>
      </c>
      <c r="T43" t="s">
        <v>253</v>
      </c>
      <c r="U43">
        <v>1</v>
      </c>
      <c r="V43">
        <v>0.8</v>
      </c>
      <c r="W43" t="s">
        <v>254</v>
      </c>
      <c r="X43">
        <v>1.6</v>
      </c>
      <c r="Y43">
        <v>2</v>
      </c>
      <c r="Z43" t="s">
        <v>48</v>
      </c>
      <c r="AA43" s="5">
        <v>0</v>
      </c>
      <c r="AB43" s="5">
        <v>0</v>
      </c>
      <c r="AC43" s="5">
        <v>32.9</v>
      </c>
      <c r="AD43" s="5">
        <v>0</v>
      </c>
      <c r="AE43" s="5">
        <v>0</v>
      </c>
      <c r="AF43" s="6">
        <v>84.360000000000014</v>
      </c>
      <c r="AG43" s="6">
        <v>117.26</v>
      </c>
      <c r="AH43" s="6">
        <v>17.59</v>
      </c>
      <c r="AI43" s="6">
        <v>134.85</v>
      </c>
    </row>
    <row r="44" spans="1:36" x14ac:dyDescent="0.3">
      <c r="A44" t="str">
        <f>"080010336343"</f>
        <v>080010336343</v>
      </c>
      <c r="B44" t="str">
        <f>"080010336343"</f>
        <v>080010336343</v>
      </c>
      <c r="C44" t="s">
        <v>37</v>
      </c>
      <c r="D44" s="3">
        <v>44538</v>
      </c>
      <c r="E44" s="3">
        <v>44538</v>
      </c>
      <c r="F44" t="s">
        <v>41</v>
      </c>
      <c r="G44" t="s">
        <v>255</v>
      </c>
      <c r="H44" t="s">
        <v>201</v>
      </c>
      <c r="I44" t="s">
        <v>153</v>
      </c>
      <c r="J44" t="s">
        <v>256</v>
      </c>
      <c r="K44" t="s">
        <v>257</v>
      </c>
      <c r="L44">
        <v>41</v>
      </c>
      <c r="M44" t="s">
        <v>43</v>
      </c>
      <c r="N44" t="str">
        <f>"-"</f>
        <v>-</v>
      </c>
      <c r="P44" t="s">
        <v>244</v>
      </c>
      <c r="Q44" t="s">
        <v>56</v>
      </c>
      <c r="S44" s="4">
        <v>0.53611111111111109</v>
      </c>
      <c r="T44" t="s">
        <v>161</v>
      </c>
      <c r="U44">
        <v>1</v>
      </c>
      <c r="V44">
        <v>0.2</v>
      </c>
      <c r="W44" t="s">
        <v>258</v>
      </c>
      <c r="X44">
        <v>9.8000000000000007</v>
      </c>
      <c r="Y44">
        <v>10</v>
      </c>
      <c r="Z44" t="s">
        <v>259</v>
      </c>
      <c r="AA44" s="5">
        <v>0</v>
      </c>
      <c r="AB44" s="5">
        <v>0</v>
      </c>
      <c r="AC44" s="5">
        <v>32.840000000000003</v>
      </c>
      <c r="AD44" s="5">
        <v>0</v>
      </c>
      <c r="AE44" s="5">
        <v>0</v>
      </c>
      <c r="AF44" s="6">
        <v>89.45</v>
      </c>
      <c r="AG44" s="6">
        <v>122.29</v>
      </c>
      <c r="AH44" s="6">
        <v>18.34</v>
      </c>
      <c r="AI44" s="6">
        <v>140.63</v>
      </c>
      <c r="AJ44" t="s">
        <v>219</v>
      </c>
    </row>
    <row r="45" spans="1:36" x14ac:dyDescent="0.3">
      <c r="A45" t="str">
        <f>"009940641881"</f>
        <v>009940641881</v>
      </c>
      <c r="B45" t="str">
        <f>"009940641881"</f>
        <v>009940641881</v>
      </c>
      <c r="C45" t="s">
        <v>37</v>
      </c>
      <c r="D45" s="3">
        <v>44539</v>
      </c>
      <c r="E45" s="3">
        <v>44539</v>
      </c>
      <c r="F45" t="s">
        <v>38</v>
      </c>
      <c r="G45" t="s">
        <v>92</v>
      </c>
      <c r="H45" t="s">
        <v>181</v>
      </c>
      <c r="I45" t="s">
        <v>138</v>
      </c>
      <c r="J45" t="s">
        <v>182</v>
      </c>
      <c r="L45">
        <v>31</v>
      </c>
      <c r="M45" t="s">
        <v>183</v>
      </c>
      <c r="N45" t="str">
        <f>"NA"</f>
        <v>NA</v>
      </c>
      <c r="P45" t="s">
        <v>244</v>
      </c>
      <c r="Q45" t="s">
        <v>45</v>
      </c>
      <c r="S45" s="4">
        <v>0.4201388888888889</v>
      </c>
      <c r="T45" t="s">
        <v>140</v>
      </c>
      <c r="U45">
        <v>1</v>
      </c>
      <c r="V45">
        <v>0.1</v>
      </c>
      <c r="W45" t="s">
        <v>260</v>
      </c>
      <c r="X45">
        <v>1</v>
      </c>
      <c r="Y45">
        <v>1</v>
      </c>
      <c r="Z45" t="s">
        <v>48</v>
      </c>
      <c r="AA45" s="5">
        <v>0</v>
      </c>
      <c r="AB45" s="5">
        <v>0</v>
      </c>
      <c r="AC45" s="5">
        <v>31.84</v>
      </c>
      <c r="AD45" s="5">
        <v>0</v>
      </c>
      <c r="AE45" s="5">
        <v>0</v>
      </c>
      <c r="AF45" s="6">
        <v>81.64</v>
      </c>
      <c r="AG45" s="6">
        <v>113.48</v>
      </c>
      <c r="AH45" s="6">
        <v>17.02</v>
      </c>
      <c r="AI45" s="6">
        <v>130.5</v>
      </c>
    </row>
    <row r="46" spans="1:36" x14ac:dyDescent="0.3">
      <c r="A46" t="str">
        <f>"009940641882"</f>
        <v>009940641882</v>
      </c>
      <c r="B46" t="str">
        <f>"009940641882"</f>
        <v>009940641882</v>
      </c>
      <c r="C46" t="s">
        <v>37</v>
      </c>
      <c r="D46" s="3">
        <v>44539</v>
      </c>
      <c r="E46" s="3">
        <v>44539</v>
      </c>
      <c r="F46" t="s">
        <v>38</v>
      </c>
      <c r="G46" t="s">
        <v>92</v>
      </c>
      <c r="H46" t="s">
        <v>181</v>
      </c>
      <c r="I46" t="s">
        <v>175</v>
      </c>
      <c r="J46" t="s">
        <v>94</v>
      </c>
      <c r="K46" t="s">
        <v>177</v>
      </c>
      <c r="L46">
        <v>21</v>
      </c>
      <c r="M46" t="s">
        <v>64</v>
      </c>
      <c r="N46" t="str">
        <f>"11902270FM"</f>
        <v>11902270FM</v>
      </c>
      <c r="P46" t="s">
        <v>244</v>
      </c>
      <c r="Q46" t="s">
        <v>56</v>
      </c>
      <c r="S46" s="4">
        <v>0.4916666666666667</v>
      </c>
      <c r="T46" t="s">
        <v>261</v>
      </c>
      <c r="U46">
        <v>1</v>
      </c>
      <c r="V46">
        <v>0.6</v>
      </c>
      <c r="W46" t="s">
        <v>262</v>
      </c>
      <c r="X46">
        <v>3.1</v>
      </c>
      <c r="Y46">
        <v>3.5</v>
      </c>
      <c r="Z46" t="s">
        <v>48</v>
      </c>
      <c r="AA46" s="5">
        <v>0</v>
      </c>
      <c r="AB46" s="5">
        <v>0</v>
      </c>
      <c r="AC46" s="5">
        <v>29.71</v>
      </c>
      <c r="AD46" s="5">
        <v>0</v>
      </c>
      <c r="AE46" s="5">
        <v>0</v>
      </c>
      <c r="AF46" s="6">
        <v>76.180000000000007</v>
      </c>
      <c r="AG46" s="6">
        <v>105.89</v>
      </c>
      <c r="AH46" s="6">
        <v>15.88</v>
      </c>
      <c r="AI46" s="6">
        <v>121.77</v>
      </c>
    </row>
    <row r="47" spans="1:36" x14ac:dyDescent="0.3">
      <c r="A47" t="str">
        <f>"080010338391"</f>
        <v>080010338391</v>
      </c>
      <c r="B47" t="str">
        <f>"080010338391"</f>
        <v>080010338391</v>
      </c>
      <c r="C47" t="s">
        <v>37</v>
      </c>
      <c r="D47" s="3">
        <v>44539</v>
      </c>
      <c r="E47" s="3">
        <v>44539</v>
      </c>
      <c r="F47" t="s">
        <v>38</v>
      </c>
      <c r="G47" t="s">
        <v>263</v>
      </c>
      <c r="H47" t="s">
        <v>263</v>
      </c>
      <c r="I47" t="s">
        <v>133</v>
      </c>
      <c r="J47" t="s">
        <v>264</v>
      </c>
      <c r="K47" t="s">
        <v>265</v>
      </c>
      <c r="L47">
        <v>44</v>
      </c>
      <c r="M47" t="s">
        <v>43</v>
      </c>
      <c r="N47" t="str">
        <f>"-"</f>
        <v>-</v>
      </c>
      <c r="P47" t="s">
        <v>244</v>
      </c>
      <c r="Q47" t="s">
        <v>45</v>
      </c>
      <c r="S47" s="4">
        <v>0.51458333333333328</v>
      </c>
      <c r="T47" t="s">
        <v>266</v>
      </c>
      <c r="U47">
        <v>1</v>
      </c>
      <c r="V47">
        <v>5.8</v>
      </c>
      <c r="W47" t="s">
        <v>267</v>
      </c>
      <c r="X47">
        <v>10.3</v>
      </c>
      <c r="Y47">
        <v>11</v>
      </c>
      <c r="Z47" t="s">
        <v>268</v>
      </c>
      <c r="AA47" s="5">
        <v>0</v>
      </c>
      <c r="AB47" s="5">
        <v>0</v>
      </c>
      <c r="AC47" s="5">
        <v>36.270000000000003</v>
      </c>
      <c r="AD47" s="5">
        <v>0</v>
      </c>
      <c r="AE47" s="5">
        <v>0</v>
      </c>
      <c r="AF47" s="6">
        <v>98.239999999999981</v>
      </c>
      <c r="AG47" s="6">
        <v>134.51</v>
      </c>
      <c r="AH47" s="6">
        <v>20.18</v>
      </c>
      <c r="AI47" s="6">
        <v>154.69</v>
      </c>
      <c r="AJ47" t="s">
        <v>219</v>
      </c>
    </row>
    <row r="48" spans="1:36" x14ac:dyDescent="0.3">
      <c r="A48" t="str">
        <f>"009940857326"</f>
        <v>009940857326</v>
      </c>
      <c r="B48" t="str">
        <f>"009940857326"</f>
        <v>009940857326</v>
      </c>
      <c r="C48" t="s">
        <v>37</v>
      </c>
      <c r="D48" s="3">
        <v>44540</v>
      </c>
      <c r="E48" s="3">
        <v>44540</v>
      </c>
      <c r="F48" t="s">
        <v>41</v>
      </c>
      <c r="G48" t="s">
        <v>230</v>
      </c>
      <c r="H48" t="s">
        <v>231</v>
      </c>
      <c r="I48" t="s">
        <v>75</v>
      </c>
      <c r="J48" t="s">
        <v>269</v>
      </c>
      <c r="K48" t="s">
        <v>147</v>
      </c>
      <c r="L48">
        <v>41</v>
      </c>
      <c r="M48" t="s">
        <v>43</v>
      </c>
      <c r="N48" t="str">
        <f>"NA"</f>
        <v>NA</v>
      </c>
      <c r="P48" t="s">
        <v>233</v>
      </c>
      <c r="Q48" t="s">
        <v>45</v>
      </c>
      <c r="S48" s="4">
        <v>0.39583333333333331</v>
      </c>
      <c r="T48" t="s">
        <v>234</v>
      </c>
      <c r="U48">
        <v>2</v>
      </c>
      <c r="V48">
        <v>26.6</v>
      </c>
      <c r="W48" t="s">
        <v>270</v>
      </c>
      <c r="X48">
        <v>38.799999999999997</v>
      </c>
      <c r="Y48">
        <v>39</v>
      </c>
      <c r="Z48" t="s">
        <v>48</v>
      </c>
      <c r="AA48" s="5">
        <v>0</v>
      </c>
      <c r="AB48" s="5">
        <v>0</v>
      </c>
      <c r="AC48" s="5">
        <v>65.319999999999993</v>
      </c>
      <c r="AD48" s="5">
        <v>0</v>
      </c>
      <c r="AE48" s="5">
        <v>0</v>
      </c>
      <c r="AF48" s="6">
        <v>172.73000000000002</v>
      </c>
      <c r="AG48" s="6">
        <v>238.05</v>
      </c>
      <c r="AH48" s="6">
        <v>35.71</v>
      </c>
      <c r="AI48" s="6">
        <v>273.76</v>
      </c>
    </row>
    <row r="49" spans="1:36" x14ac:dyDescent="0.3">
      <c r="A49" t="str">
        <f>"009940857284"</f>
        <v>009940857284</v>
      </c>
      <c r="B49" t="str">
        <f>"009940857284"</f>
        <v>009940857284</v>
      </c>
      <c r="C49" t="s">
        <v>37</v>
      </c>
      <c r="D49" s="3">
        <v>44540</v>
      </c>
      <c r="E49" s="3">
        <v>44540</v>
      </c>
      <c r="F49" t="s">
        <v>41</v>
      </c>
      <c r="G49" t="s">
        <v>230</v>
      </c>
      <c r="H49" t="s">
        <v>271</v>
      </c>
      <c r="I49" t="s">
        <v>75</v>
      </c>
      <c r="J49" t="s">
        <v>269</v>
      </c>
      <c r="K49" t="s">
        <v>147</v>
      </c>
      <c r="L49">
        <v>41</v>
      </c>
      <c r="M49" t="s">
        <v>43</v>
      </c>
      <c r="N49" t="str">
        <f>"NA"</f>
        <v>NA</v>
      </c>
      <c r="P49" t="s">
        <v>233</v>
      </c>
      <c r="Q49" t="s">
        <v>45</v>
      </c>
      <c r="S49" s="4">
        <v>0.41666666666666669</v>
      </c>
      <c r="T49" t="s">
        <v>234</v>
      </c>
      <c r="U49">
        <v>1</v>
      </c>
      <c r="V49">
        <v>6.5</v>
      </c>
      <c r="W49" t="s">
        <v>272</v>
      </c>
      <c r="X49">
        <v>7</v>
      </c>
      <c r="Y49">
        <v>7</v>
      </c>
      <c r="Z49" t="s">
        <v>48</v>
      </c>
      <c r="AA49" s="5">
        <v>0</v>
      </c>
      <c r="AB49" s="5">
        <v>0</v>
      </c>
      <c r="AC49" s="5">
        <v>32.840000000000003</v>
      </c>
      <c r="AD49" s="5">
        <v>0</v>
      </c>
      <c r="AE49" s="5">
        <v>0</v>
      </c>
      <c r="AF49" s="6">
        <v>89.45</v>
      </c>
      <c r="AG49" s="6">
        <v>122.29</v>
      </c>
      <c r="AH49" s="6">
        <v>18.34</v>
      </c>
      <c r="AI49" s="6">
        <v>140.63</v>
      </c>
    </row>
    <row r="50" spans="1:36" x14ac:dyDescent="0.3">
      <c r="A50" t="str">
        <f>"009941827391"</f>
        <v>009941827391</v>
      </c>
      <c r="B50" t="str">
        <f>"009941827391"</f>
        <v>009941827391</v>
      </c>
      <c r="C50" t="s">
        <v>37</v>
      </c>
      <c r="D50" s="3">
        <v>44540</v>
      </c>
      <c r="E50" s="3">
        <v>44540</v>
      </c>
      <c r="F50" t="s">
        <v>38</v>
      </c>
      <c r="G50" t="s">
        <v>39</v>
      </c>
      <c r="H50" t="s">
        <v>97</v>
      </c>
      <c r="I50" t="s">
        <v>153</v>
      </c>
      <c r="J50" t="s">
        <v>39</v>
      </c>
      <c r="K50" t="s">
        <v>154</v>
      </c>
      <c r="L50">
        <v>41</v>
      </c>
      <c r="M50" t="s">
        <v>43</v>
      </c>
      <c r="N50" t="str">
        <f>"NA DURBAN"</f>
        <v>NA DURBAN</v>
      </c>
      <c r="P50" t="s">
        <v>233</v>
      </c>
      <c r="Q50" t="s">
        <v>45</v>
      </c>
      <c r="S50" s="4">
        <v>0.56597222222222221</v>
      </c>
      <c r="T50" t="s">
        <v>228</v>
      </c>
      <c r="U50">
        <v>1</v>
      </c>
      <c r="V50">
        <v>8.5</v>
      </c>
      <c r="W50" t="s">
        <v>273</v>
      </c>
      <c r="X50">
        <v>12.4</v>
      </c>
      <c r="Y50">
        <v>13</v>
      </c>
      <c r="Z50" t="s">
        <v>48</v>
      </c>
      <c r="AA50" s="5">
        <v>0</v>
      </c>
      <c r="AB50" s="5">
        <v>0</v>
      </c>
      <c r="AC50" s="5">
        <v>32.840000000000003</v>
      </c>
      <c r="AD50" s="5">
        <v>0</v>
      </c>
      <c r="AE50" s="5">
        <v>0</v>
      </c>
      <c r="AF50" s="6">
        <v>89.45</v>
      </c>
      <c r="AG50" s="6">
        <v>122.29</v>
      </c>
      <c r="AH50" s="6">
        <v>18.34</v>
      </c>
      <c r="AI50" s="6">
        <v>140.63</v>
      </c>
    </row>
    <row r="51" spans="1:36" x14ac:dyDescent="0.3">
      <c r="A51" t="str">
        <f>"080010340173"</f>
        <v>080010340173</v>
      </c>
      <c r="B51" t="str">
        <f>"080010340173"</f>
        <v>080010340173</v>
      </c>
      <c r="C51" t="s">
        <v>37</v>
      </c>
      <c r="D51" s="3">
        <v>44540</v>
      </c>
      <c r="E51" s="3">
        <v>44540</v>
      </c>
      <c r="F51" t="s">
        <v>41</v>
      </c>
      <c r="G51" t="s">
        <v>274</v>
      </c>
      <c r="H51" t="s">
        <v>275</v>
      </c>
      <c r="I51" t="s">
        <v>38</v>
      </c>
      <c r="J51" t="s">
        <v>276</v>
      </c>
      <c r="K51" t="s">
        <v>277</v>
      </c>
      <c r="L51">
        <v>21</v>
      </c>
      <c r="M51" t="s">
        <v>64</v>
      </c>
      <c r="N51" t="str">
        <f>"-"</f>
        <v>-</v>
      </c>
      <c r="P51" t="s">
        <v>233</v>
      </c>
      <c r="Q51" t="s">
        <v>56</v>
      </c>
      <c r="S51" s="4">
        <v>0.46875</v>
      </c>
      <c r="T51" t="s">
        <v>278</v>
      </c>
      <c r="U51">
        <v>1</v>
      </c>
      <c r="V51">
        <v>1</v>
      </c>
      <c r="W51" t="s">
        <v>58</v>
      </c>
      <c r="X51">
        <v>0.2</v>
      </c>
      <c r="Y51">
        <v>1</v>
      </c>
      <c r="Z51" t="s">
        <v>279</v>
      </c>
      <c r="AA51" s="5">
        <v>0</v>
      </c>
      <c r="AB51" s="5">
        <v>0</v>
      </c>
      <c r="AC51" s="5">
        <v>16.98</v>
      </c>
      <c r="AD51" s="5">
        <v>0</v>
      </c>
      <c r="AE51" s="5">
        <v>0</v>
      </c>
      <c r="AF51" s="6">
        <v>43.540000000000006</v>
      </c>
      <c r="AG51" s="6">
        <v>60.52</v>
      </c>
      <c r="AH51" s="6">
        <v>9.08</v>
      </c>
      <c r="AI51" s="6">
        <v>69.599999999999994</v>
      </c>
      <c r="AJ51" t="s">
        <v>219</v>
      </c>
    </row>
    <row r="52" spans="1:36" x14ac:dyDescent="0.3">
      <c r="A52" t="str">
        <f>"009941827392"</f>
        <v>009941827392</v>
      </c>
      <c r="B52" t="str">
        <f>"009941827392"</f>
        <v>009941827392</v>
      </c>
      <c r="C52" t="s">
        <v>37</v>
      </c>
      <c r="D52" s="3">
        <v>44540</v>
      </c>
      <c r="E52" s="3">
        <v>44540</v>
      </c>
      <c r="F52" t="s">
        <v>38</v>
      </c>
      <c r="G52" t="s">
        <v>39</v>
      </c>
      <c r="H52" t="s">
        <v>97</v>
      </c>
      <c r="I52" t="s">
        <v>41</v>
      </c>
      <c r="J52" t="s">
        <v>39</v>
      </c>
      <c r="K52" t="s">
        <v>280</v>
      </c>
      <c r="L52">
        <v>41</v>
      </c>
      <c r="M52" t="s">
        <v>43</v>
      </c>
      <c r="N52" t="str">
        <f>"NA JHB"</f>
        <v>NA JHB</v>
      </c>
      <c r="P52" t="s">
        <v>281</v>
      </c>
      <c r="Q52" t="s">
        <v>45</v>
      </c>
      <c r="S52" s="4">
        <v>0.59930555555555554</v>
      </c>
      <c r="T52" t="s">
        <v>282</v>
      </c>
      <c r="U52">
        <v>2</v>
      </c>
      <c r="V52">
        <v>30.9</v>
      </c>
      <c r="W52" t="s">
        <v>283</v>
      </c>
      <c r="X52">
        <v>40.700000000000003</v>
      </c>
      <c r="Y52">
        <v>41</v>
      </c>
      <c r="Z52" t="s">
        <v>48</v>
      </c>
      <c r="AA52" s="5">
        <v>0</v>
      </c>
      <c r="AB52" s="5">
        <v>0</v>
      </c>
      <c r="AC52" s="5">
        <v>68.02</v>
      </c>
      <c r="AD52" s="5">
        <v>0</v>
      </c>
      <c r="AE52" s="5">
        <v>0</v>
      </c>
      <c r="AF52" s="6">
        <v>179.67000000000002</v>
      </c>
      <c r="AG52" s="6">
        <v>247.69</v>
      </c>
      <c r="AH52" s="6">
        <v>37.15</v>
      </c>
      <c r="AI52" s="6">
        <v>284.83999999999997</v>
      </c>
    </row>
    <row r="53" spans="1:36" x14ac:dyDescent="0.3">
      <c r="A53" t="str">
        <f>"009940718578"</f>
        <v>009940718578</v>
      </c>
      <c r="B53" t="str">
        <f>"009940718578"</f>
        <v>009940718578</v>
      </c>
      <c r="C53" t="s">
        <v>37</v>
      </c>
      <c r="D53" s="3">
        <v>44543</v>
      </c>
      <c r="E53" s="3">
        <v>44543</v>
      </c>
      <c r="F53" t="s">
        <v>61</v>
      </c>
      <c r="G53" t="s">
        <v>59</v>
      </c>
      <c r="H53" t="s">
        <v>284</v>
      </c>
      <c r="I53" t="s">
        <v>80</v>
      </c>
      <c r="J53" t="s">
        <v>285</v>
      </c>
      <c r="L53">
        <v>21</v>
      </c>
      <c r="M53" t="s">
        <v>64</v>
      </c>
      <c r="N53" t="str">
        <f>""</f>
        <v/>
      </c>
      <c r="P53" t="s">
        <v>281</v>
      </c>
      <c r="Q53" t="s">
        <v>45</v>
      </c>
      <c r="S53" s="4">
        <v>0.38750000000000001</v>
      </c>
      <c r="T53" t="s">
        <v>286</v>
      </c>
      <c r="U53">
        <v>1</v>
      </c>
      <c r="V53">
        <v>1</v>
      </c>
      <c r="W53" t="s">
        <v>287</v>
      </c>
      <c r="X53">
        <v>0.5</v>
      </c>
      <c r="Y53">
        <v>1</v>
      </c>
      <c r="Z53" t="s">
        <v>48</v>
      </c>
      <c r="AA53" s="5">
        <v>0</v>
      </c>
      <c r="AB53" s="5">
        <v>0</v>
      </c>
      <c r="AC53" s="5">
        <v>16.98</v>
      </c>
      <c r="AD53" s="5">
        <v>0</v>
      </c>
      <c r="AE53" s="5">
        <v>0</v>
      </c>
      <c r="AF53" s="6">
        <v>43.540000000000006</v>
      </c>
      <c r="AG53" s="6">
        <v>60.52</v>
      </c>
      <c r="AH53" s="6">
        <v>9.08</v>
      </c>
      <c r="AI53" s="6">
        <v>69.599999999999994</v>
      </c>
    </row>
    <row r="54" spans="1:36" x14ac:dyDescent="0.3">
      <c r="A54" t="str">
        <f>"009941020899"</f>
        <v>009941020899</v>
      </c>
      <c r="B54" t="str">
        <f>"009941020899"</f>
        <v>009941020899</v>
      </c>
      <c r="C54" t="s">
        <v>37</v>
      </c>
      <c r="D54" s="3">
        <v>44543</v>
      </c>
      <c r="E54" s="3">
        <v>44543</v>
      </c>
      <c r="F54" t="s">
        <v>75</v>
      </c>
      <c r="G54" t="s">
        <v>39</v>
      </c>
      <c r="H54" t="s">
        <v>147</v>
      </c>
      <c r="I54" t="s">
        <v>41</v>
      </c>
      <c r="J54" t="s">
        <v>148</v>
      </c>
      <c r="K54" t="s">
        <v>149</v>
      </c>
      <c r="L54">
        <v>41</v>
      </c>
      <c r="M54" t="s">
        <v>43</v>
      </c>
      <c r="N54" t="str">
        <f>""</f>
        <v/>
      </c>
      <c r="P54" t="s">
        <v>73</v>
      </c>
      <c r="Q54" t="s">
        <v>45</v>
      </c>
      <c r="S54" s="4">
        <v>0.37847222222222227</v>
      </c>
      <c r="T54" t="s">
        <v>288</v>
      </c>
      <c r="U54">
        <v>1</v>
      </c>
      <c r="V54">
        <v>4.7</v>
      </c>
      <c r="W54" t="s">
        <v>289</v>
      </c>
      <c r="X54">
        <v>8.4</v>
      </c>
      <c r="Y54">
        <v>9</v>
      </c>
      <c r="Z54" t="s">
        <v>48</v>
      </c>
      <c r="AA54" s="5">
        <v>0</v>
      </c>
      <c r="AB54" s="5">
        <v>0</v>
      </c>
      <c r="AC54" s="5">
        <v>32.840000000000003</v>
      </c>
      <c r="AD54" s="5">
        <v>0</v>
      </c>
      <c r="AE54" s="5">
        <v>0</v>
      </c>
      <c r="AF54" s="6">
        <v>89.45</v>
      </c>
      <c r="AG54" s="6">
        <v>122.29</v>
      </c>
      <c r="AH54" s="6">
        <v>18.34</v>
      </c>
      <c r="AI54" s="6">
        <v>140.63</v>
      </c>
    </row>
    <row r="55" spans="1:36" x14ac:dyDescent="0.3">
      <c r="A55" t="str">
        <f>"080010336920"</f>
        <v>080010336920</v>
      </c>
      <c r="B55" t="str">
        <f>"080010336920"</f>
        <v>080010336920</v>
      </c>
      <c r="C55" t="s">
        <v>37</v>
      </c>
      <c r="D55" s="3">
        <v>44539</v>
      </c>
      <c r="E55" s="3">
        <v>44539</v>
      </c>
      <c r="F55" t="s">
        <v>67</v>
      </c>
      <c r="G55" t="s">
        <v>290</v>
      </c>
      <c r="H55" t="s">
        <v>291</v>
      </c>
      <c r="I55" t="s">
        <v>38</v>
      </c>
      <c r="J55" t="s">
        <v>276</v>
      </c>
      <c r="K55" t="s">
        <v>292</v>
      </c>
      <c r="L55">
        <v>41</v>
      </c>
      <c r="M55" t="s">
        <v>43</v>
      </c>
      <c r="N55" t="str">
        <f>"-"</f>
        <v>-</v>
      </c>
      <c r="P55" t="s">
        <v>244</v>
      </c>
      <c r="Q55" t="s">
        <v>45</v>
      </c>
      <c r="S55" s="4">
        <v>0.7006944444444444</v>
      </c>
      <c r="T55" t="s">
        <v>293</v>
      </c>
      <c r="U55">
        <v>1</v>
      </c>
      <c r="V55">
        <v>6</v>
      </c>
      <c r="W55" t="s">
        <v>294</v>
      </c>
      <c r="X55">
        <v>22</v>
      </c>
      <c r="Y55">
        <v>22</v>
      </c>
      <c r="Z55" t="s">
        <v>268</v>
      </c>
      <c r="AA55" s="5">
        <v>0</v>
      </c>
      <c r="AB55" s="5">
        <v>0</v>
      </c>
      <c r="AC55" s="5">
        <v>42.31</v>
      </c>
      <c r="AD55" s="5">
        <v>0</v>
      </c>
      <c r="AE55" s="5">
        <v>0</v>
      </c>
      <c r="AF55" s="6">
        <v>113.74000000000001</v>
      </c>
      <c r="AG55" s="6">
        <v>156.05000000000001</v>
      </c>
      <c r="AH55" s="6">
        <v>23.41</v>
      </c>
      <c r="AI55" s="6">
        <v>179.46</v>
      </c>
      <c r="AJ55" t="s">
        <v>219</v>
      </c>
    </row>
    <row r="56" spans="1:36" x14ac:dyDescent="0.3">
      <c r="A56" t="str">
        <f>"009941943791"</f>
        <v>009941943791</v>
      </c>
      <c r="B56" t="str">
        <f>"009941943791"</f>
        <v>009941943791</v>
      </c>
      <c r="C56" t="s">
        <v>37</v>
      </c>
      <c r="D56" s="3">
        <v>44543</v>
      </c>
      <c r="E56" s="3">
        <v>44543</v>
      </c>
      <c r="F56" t="s">
        <v>67</v>
      </c>
      <c r="G56" t="s">
        <v>173</v>
      </c>
      <c r="H56" t="s">
        <v>295</v>
      </c>
      <c r="I56" t="s">
        <v>61</v>
      </c>
      <c r="J56" t="s">
        <v>116</v>
      </c>
      <c r="K56" t="s">
        <v>296</v>
      </c>
      <c r="L56">
        <v>41</v>
      </c>
      <c r="M56" t="s">
        <v>43</v>
      </c>
      <c r="N56" t="str">
        <f>"ONX212471317"</f>
        <v>ONX212471317</v>
      </c>
      <c r="P56" t="s">
        <v>44</v>
      </c>
      <c r="Q56" t="s">
        <v>56</v>
      </c>
      <c r="S56" s="4">
        <v>0.59583333333333333</v>
      </c>
      <c r="T56" t="s">
        <v>65</v>
      </c>
      <c r="U56">
        <v>1</v>
      </c>
      <c r="V56">
        <v>132</v>
      </c>
      <c r="W56" t="s">
        <v>297</v>
      </c>
      <c r="X56">
        <v>85.6</v>
      </c>
      <c r="Y56">
        <v>132</v>
      </c>
      <c r="Z56" t="s">
        <v>48</v>
      </c>
      <c r="AA56" s="5">
        <v>0</v>
      </c>
      <c r="AB56" s="5">
        <v>0</v>
      </c>
      <c r="AC56" s="5">
        <v>191.17</v>
      </c>
      <c r="AD56" s="5">
        <v>0</v>
      </c>
      <c r="AE56" s="5">
        <v>0</v>
      </c>
      <c r="AF56" s="6">
        <v>495.44000000000005</v>
      </c>
      <c r="AG56" s="6">
        <v>686.61</v>
      </c>
      <c r="AH56" s="6">
        <v>102.99</v>
      </c>
      <c r="AI56" s="6">
        <v>789.6</v>
      </c>
    </row>
    <row r="57" spans="1:36" x14ac:dyDescent="0.3">
      <c r="A57" t="str">
        <f>"009941827394"</f>
        <v>009941827394</v>
      </c>
      <c r="B57" t="str">
        <f>"009941827394"</f>
        <v>009941827394</v>
      </c>
      <c r="C57" t="s">
        <v>37</v>
      </c>
      <c r="D57" s="3">
        <v>44543</v>
      </c>
      <c r="E57" s="3">
        <v>44543</v>
      </c>
      <c r="F57" t="s">
        <v>38</v>
      </c>
      <c r="G57" t="s">
        <v>39</v>
      </c>
      <c r="H57" t="s">
        <v>97</v>
      </c>
      <c r="I57" t="s">
        <v>196</v>
      </c>
      <c r="J57" t="s">
        <v>298</v>
      </c>
      <c r="K57" t="s">
        <v>299</v>
      </c>
      <c r="L57">
        <v>41</v>
      </c>
      <c r="M57" t="s">
        <v>43</v>
      </c>
      <c r="N57" t="str">
        <f>"NA"</f>
        <v>NA</v>
      </c>
      <c r="P57" t="s">
        <v>73</v>
      </c>
      <c r="Q57" t="s">
        <v>45</v>
      </c>
      <c r="S57" s="4">
        <v>0.61111111111111105</v>
      </c>
      <c r="T57" t="s">
        <v>300</v>
      </c>
      <c r="U57">
        <v>1</v>
      </c>
      <c r="V57">
        <v>15</v>
      </c>
      <c r="W57" t="s">
        <v>301</v>
      </c>
      <c r="X57">
        <v>13.7</v>
      </c>
      <c r="Y57">
        <v>15</v>
      </c>
      <c r="Z57" t="s">
        <v>48</v>
      </c>
      <c r="AA57" s="5">
        <v>0</v>
      </c>
      <c r="AB57" s="5">
        <v>0</v>
      </c>
      <c r="AC57" s="5">
        <v>32.840000000000003</v>
      </c>
      <c r="AD57" s="5">
        <v>0</v>
      </c>
      <c r="AE57" s="5">
        <v>0</v>
      </c>
      <c r="AF57" s="6">
        <v>89.45</v>
      </c>
      <c r="AG57" s="6">
        <v>122.29</v>
      </c>
      <c r="AH57" s="6">
        <v>18.34</v>
      </c>
      <c r="AI57" s="6">
        <v>140.63</v>
      </c>
    </row>
    <row r="58" spans="1:36" x14ac:dyDescent="0.3">
      <c r="D58" t="s">
        <v>302</v>
      </c>
      <c r="E58" t="s">
        <v>302</v>
      </c>
      <c r="V58">
        <v>10824.6</v>
      </c>
      <c r="X58">
        <v>16135.1</v>
      </c>
      <c r="Y58">
        <f>SUM(Y2:Y57)</f>
        <v>2698.5</v>
      </c>
      <c r="AA58" s="5">
        <v>0</v>
      </c>
      <c r="AB58" s="5">
        <v>0</v>
      </c>
      <c r="AC58" s="5">
        <v>44454.33</v>
      </c>
      <c r="AD58" s="5">
        <v>0</v>
      </c>
      <c r="AE58" s="5">
        <v>0</v>
      </c>
      <c r="AF58" s="6"/>
      <c r="AG58" s="6">
        <f>SUM(AG2:AG57)</f>
        <v>22996.23</v>
      </c>
      <c r="AH58" s="6">
        <f>SUM(AH2:AH57)</f>
        <v>3449.4200000000005</v>
      </c>
      <c r="AI58" s="6">
        <f>SUM(AI2:AI57)</f>
        <v>26445.649999999991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J17991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2022-01-08T19:58:20Z</dcterms:created>
  <dcterms:modified xsi:type="dcterms:W3CDTF">2022-01-08T20:00:02Z</dcterms:modified>
</cp:coreProperties>
</file>