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J17991" sheetId="1" r:id="rId1"/>
  </sheets>
  <definedNames>
    <definedName name="_xlnm._FilterDatabase" localSheetId="0" hidden="1">'J17991'!$A$1:$CN$86</definedName>
  </definedNames>
  <calcPr calcId="145621"/>
</workbook>
</file>

<file path=xl/calcChain.xml><?xml version="1.0" encoding="utf-8"?>
<calcChain xmlns="http://schemas.openxmlformats.org/spreadsheetml/2006/main">
  <c r="P86" i="1" l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<sst xmlns="http://schemas.openxmlformats.org/spreadsheetml/2006/main" count="1786" uniqueCount="352">
  <si>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</si>
  <si>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</si>
  <si>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</si>
  <si>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</si>
  <si>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</si>
  <si>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</si>
  <si>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</si>
  <si>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</si>
  <si>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</si>
  <si>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</si>
  <si>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</si>
  <si>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</si>
  <si>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</si>
  <si>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</si>
  <si>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</si>
  <si>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</si>
  <si>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</si>
  <si>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</si>
  <si>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</si>
  <si>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</si>
  <si>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</si>
  <si>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</si>
  <si>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</si>
  <si>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</si>
  <si>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</si>
  <si>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</si>
  <si>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</si>
  <si>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</si>
  <si>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</si>
  <si>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</si>
  <si>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</si>
  <si>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</si>
  <si>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</si>
  <si>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</si>
  <si>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</si>
  <si>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</si>
  <si>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</si>
  <si>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</si>
  <si>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</si>
  <si>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</si>
  <si>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</si>
  <si>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</si>
  <si>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</si>
  <si>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</si>
  <si>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</si>
  <si>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</si>
  <si>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</si>
  <si>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</si>
  <si>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</si>
  <si>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</si>
  <si>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</si>
  <si>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</si>
  <si>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</si>
  <si>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</si>
  <si>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</si>
  <si>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</si>
  <si>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</si>
  <si>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</si>
  <si>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</si>
  <si>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</si>
  <si>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</si>
  <si>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</si>
  <si>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</si>
  <si>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</si>
  <si>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</si>
  <si>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</si>
  <si>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</si>
  <si>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</si>
  <si>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</si>
  <si>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</si>
  <si>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</si>
  <si>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</si>
  <si>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</si>
  <si>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 xml:space="preserve">                                   </t>
  </si>
  <si>
    <t>RD</t>
  </si>
  <si>
    <t>.</t>
  </si>
  <si>
    <t>yes</t>
  </si>
  <si>
    <t xml:space="preserve">                                        </t>
  </si>
  <si>
    <t>PARCEL</t>
  </si>
  <si>
    <t>no</t>
  </si>
  <si>
    <t>KEMPT</t>
  </si>
  <si>
    <t>KEMPTON PARK</t>
  </si>
  <si>
    <t>ON1</t>
  </si>
  <si>
    <t>DOC / FUE</t>
  </si>
  <si>
    <t>PORT3</t>
  </si>
  <si>
    <t>PORT ELIZABETH</t>
  </si>
  <si>
    <t>PRETO</t>
  </si>
  <si>
    <t>PRETORIA</t>
  </si>
  <si>
    <t>FUE / DOC</t>
  </si>
  <si>
    <t>POD received from cell 0670609670 M</t>
  </si>
  <si>
    <t>PIET1</t>
  </si>
  <si>
    <t>PIETERMARITZBURG</t>
  </si>
  <si>
    <t>VERWO</t>
  </si>
  <si>
    <t>CENTURION</t>
  </si>
  <si>
    <t>CAPET</t>
  </si>
  <si>
    <t>CAPE TOWN</t>
  </si>
  <si>
    <t>EAST</t>
  </si>
  <si>
    <t>EAST LONDON</t>
  </si>
  <si>
    <t>JOHAN</t>
  </si>
  <si>
    <t>JOHANNESBURG</t>
  </si>
  <si>
    <t>POD received from cell 0683536748 M</t>
  </si>
  <si>
    <t>industrial action</t>
  </si>
  <si>
    <t>TONGA</t>
  </si>
  <si>
    <t>TONGAAT</t>
  </si>
  <si>
    <t>Outlying delivery location</t>
  </si>
  <si>
    <t>les</t>
  </si>
  <si>
    <t>Victor</t>
  </si>
  <si>
    <t>mmd</t>
  </si>
  <si>
    <t>WORCE</t>
  </si>
  <si>
    <t>WORCESTER</t>
  </si>
  <si>
    <t>Late Linehaul Delayed Beyond Skynet Control</t>
  </si>
  <si>
    <t>MIDD2</t>
  </si>
  <si>
    <t>MIDDELBURG (Mpumalanga)</t>
  </si>
  <si>
    <t>UMHLA</t>
  </si>
  <si>
    <t>UMHLANGA ROCKS</t>
  </si>
  <si>
    <t>STEL2</t>
  </si>
  <si>
    <t>STELLENBOSCH</t>
  </si>
  <si>
    <t>POD received from cell 0671056183 M</t>
  </si>
  <si>
    <t>POD received from cell 0760754539 M</t>
  </si>
  <si>
    <t>POD received from cell 0833616148 M</t>
  </si>
  <si>
    <t>RDL</t>
  </si>
  <si>
    <t>MIDRA</t>
  </si>
  <si>
    <t>MIDRAND</t>
  </si>
  <si>
    <t>MOSSE</t>
  </si>
  <si>
    <t>MOSSEL BAY</t>
  </si>
  <si>
    <t>?</t>
  </si>
  <si>
    <t>POD received from cell 0644881838 M</t>
  </si>
  <si>
    <t xml:space="preserve">POD received from cell 0732603055 M     </t>
  </si>
  <si>
    <t>NGF</t>
  </si>
  <si>
    <t>POD received from cell 0744435413 M</t>
  </si>
  <si>
    <t>Late linehaul</t>
  </si>
  <si>
    <t>NICO</t>
  </si>
  <si>
    <t>RD2</t>
  </si>
  <si>
    <t>RDX</t>
  </si>
  <si>
    <t>Appointment required</t>
  </si>
  <si>
    <t>SYSTEM</t>
  </si>
  <si>
    <t>Andre</t>
  </si>
  <si>
    <t>NA</t>
  </si>
  <si>
    <t xml:space="preserve">POD received from cell 0833616148 M     </t>
  </si>
  <si>
    <t>AMANZ</t>
  </si>
  <si>
    <t>AMANZIMTOTI</t>
  </si>
  <si>
    <t>POD received from cell 0638667139 M</t>
  </si>
  <si>
    <t>POD received from cell 0810248653 M</t>
  </si>
  <si>
    <t>GEORG</t>
  </si>
  <si>
    <t>GEORGE</t>
  </si>
  <si>
    <t>ON2</t>
  </si>
  <si>
    <t>POD received from cell 0607554553 M</t>
  </si>
  <si>
    <t>POD received from cell 0659348365 M</t>
  </si>
  <si>
    <t>DOC</t>
  </si>
  <si>
    <t>WHITE</t>
  </si>
  <si>
    <t>WHITE RIVER</t>
  </si>
  <si>
    <t>FUE / doc</t>
  </si>
  <si>
    <t>POD received from cell 0799731759 M</t>
  </si>
  <si>
    <t>BLOE1</t>
  </si>
  <si>
    <t>BLOEMFONTEIN</t>
  </si>
  <si>
    <t>fanie</t>
  </si>
  <si>
    <t>lep</t>
  </si>
  <si>
    <t>zanele</t>
  </si>
  <si>
    <t>Jeremy</t>
  </si>
  <si>
    <t>RDD</t>
  </si>
  <si>
    <t>RD3</t>
  </si>
  <si>
    <t>capet</t>
  </si>
  <si>
    <t>LLH</t>
  </si>
  <si>
    <t>VICTOR</t>
  </si>
  <si>
    <t>Clive</t>
  </si>
  <si>
    <t>POD received from cell 0634077877 M</t>
  </si>
  <si>
    <t>seb</t>
  </si>
  <si>
    <t>Nadine</t>
  </si>
  <si>
    <t>RD1</t>
  </si>
  <si>
    <t>N A</t>
  </si>
  <si>
    <t>POD received from cell 0764958693 M</t>
  </si>
  <si>
    <t>doc</t>
  </si>
  <si>
    <t>NELSP</t>
  </si>
  <si>
    <t>NELSPRUIT</t>
  </si>
  <si>
    <t>Quinton</t>
  </si>
  <si>
    <t>rd3</t>
  </si>
  <si>
    <t>CERES</t>
  </si>
  <si>
    <t>POD received from cell 0834895581 M</t>
  </si>
  <si>
    <t>POD received from cell 0729564722 M</t>
  </si>
  <si>
    <t>tlou</t>
  </si>
  <si>
    <t>EAR / DOC</t>
  </si>
  <si>
    <t>POD received from cell 0616034769 M</t>
  </si>
  <si>
    <t>POD received from cell 0678924648 M</t>
  </si>
  <si>
    <t>RDY</t>
  </si>
  <si>
    <t>PETER</t>
  </si>
  <si>
    <t>POD received from cell 0769043110 M</t>
  </si>
  <si>
    <t xml:space="preserve">PRIONTEX                           </t>
  </si>
  <si>
    <t>phumy</t>
  </si>
  <si>
    <t>SHERWIN</t>
  </si>
  <si>
    <t>J17991</t>
  </si>
  <si>
    <t xml:space="preserve">MOVE ANALYTICS CC - ADMIN          </t>
  </si>
  <si>
    <t xml:space="preserve">EUROLAB ABU                        </t>
  </si>
  <si>
    <t>JO-MARI JACOBS</t>
  </si>
  <si>
    <t>NICO STRYDOM</t>
  </si>
  <si>
    <t>mbuso</t>
  </si>
  <si>
    <t>POD received from cell 0641707990 M</t>
  </si>
  <si>
    <t xml:space="preserve">SMITH POWER EQUIPMENT              </t>
  </si>
  <si>
    <t xml:space="preserve">CLUB CAR WORKSHOP                  </t>
  </si>
  <si>
    <t>ANDRE VAN TONDER</t>
  </si>
  <si>
    <t>VUSI</t>
  </si>
  <si>
    <t>SUE HICKINBOTHAM</t>
  </si>
  <si>
    <t>DANE GOLIATH</t>
  </si>
  <si>
    <t>pummie</t>
  </si>
  <si>
    <t>Jacques</t>
  </si>
  <si>
    <t>MARY</t>
  </si>
  <si>
    <t>LEON</t>
  </si>
  <si>
    <t>mary</t>
  </si>
  <si>
    <t>TRISH SUBBRAMONEY</t>
  </si>
  <si>
    <t xml:space="preserve">Dennis                        </t>
  </si>
  <si>
    <t xml:space="preserve">EUROLAB ASU                        </t>
  </si>
  <si>
    <t xml:space="preserve">PRIONTEX PE                        </t>
  </si>
  <si>
    <t xml:space="preserve">HIGHVELD EYE OPERATION             </t>
  </si>
  <si>
    <t>HEIDI VAN ZYL</t>
  </si>
  <si>
    <t>RAJ THAMBERON</t>
  </si>
  <si>
    <t>VILJOEN</t>
  </si>
  <si>
    <t xml:space="preserve">ALOE VET CLINIC                    </t>
  </si>
  <si>
    <t>MEAGAN</t>
  </si>
  <si>
    <t>MARCELLE GORDON</t>
  </si>
  <si>
    <t xml:space="preserve">MEAGAN                        </t>
  </si>
  <si>
    <t>ALPHOU</t>
  </si>
  <si>
    <t xml:space="preserve">ASPEN SA OPERATIONS                </t>
  </si>
  <si>
    <t>MOKSHAM SOUNDARAJAN</t>
  </si>
  <si>
    <t>N Short</t>
  </si>
  <si>
    <t>KNYSN</t>
  </si>
  <si>
    <t>KNYSNA</t>
  </si>
  <si>
    <t xml:space="preserve">KNYSNA PRIVATE HOSPITAL            </t>
  </si>
  <si>
    <t>MULALA RATSHILIMA</t>
  </si>
  <si>
    <t>trudy</t>
  </si>
  <si>
    <t>ALPHUS</t>
  </si>
  <si>
    <t xml:space="preserve">MEDICLINIC PIETERMARITZBURG        </t>
  </si>
  <si>
    <t>TANYA STOFBERG</t>
  </si>
  <si>
    <t>kash</t>
  </si>
  <si>
    <t xml:space="preserve">FABRICIUS MEGANIESE DIENSTE        </t>
  </si>
  <si>
    <t>LIZA</t>
  </si>
  <si>
    <t>CARLA</t>
  </si>
  <si>
    <t>ANDRE VANTONDER</t>
  </si>
  <si>
    <t>ANDRE</t>
  </si>
  <si>
    <t xml:space="preserve">ANDRE                         </t>
  </si>
  <si>
    <t xml:space="preserve">SOMERSET HOSPITAL                  </t>
  </si>
  <si>
    <t>RAJ</t>
  </si>
  <si>
    <t>ANDRE TONDER</t>
  </si>
  <si>
    <t>ZIYAAD</t>
  </si>
  <si>
    <t>PHILLEMON</t>
  </si>
  <si>
    <t>Aphiwe</t>
  </si>
  <si>
    <t xml:space="preserve">AVI FIELD MARKETING-FREE STATE     </t>
  </si>
  <si>
    <t xml:space="preserve">MIE SMARTSCREEN                    </t>
  </si>
  <si>
    <t>MORNE SMITH</t>
  </si>
  <si>
    <t>N.BLIGNAUT</t>
  </si>
  <si>
    <t>mapula</t>
  </si>
  <si>
    <t>YUSUF KANNEMEYER</t>
  </si>
  <si>
    <t>FARZANA AMOD</t>
  </si>
  <si>
    <t>nawaal</t>
  </si>
  <si>
    <t>SAMANTHA FRANK</t>
  </si>
  <si>
    <t>SHELDON</t>
  </si>
  <si>
    <t>POD received from cell 0781512668 M</t>
  </si>
  <si>
    <t>COLLEEN PIETERSEN</t>
  </si>
  <si>
    <t>nicclette</t>
  </si>
  <si>
    <t>frannie</t>
  </si>
  <si>
    <t>MZWANDILE</t>
  </si>
  <si>
    <t>bethuel</t>
  </si>
  <si>
    <t xml:space="preserve">STRAIT ACCESS TECH HOLDINGS        </t>
  </si>
  <si>
    <t>TIFFANY THUYNSMA</t>
  </si>
  <si>
    <t>TIFFANY</t>
  </si>
  <si>
    <t xml:space="preserve">AMINO MANUFACTURING SA             </t>
  </si>
  <si>
    <t>LOSH MADRAY</t>
  </si>
  <si>
    <t>Losh</t>
  </si>
  <si>
    <t>ELLEN H</t>
  </si>
  <si>
    <t>BRXONOX C</t>
  </si>
  <si>
    <t>ELLEN</t>
  </si>
  <si>
    <t xml:space="preserve">DRAGONFLY AEROSPACE PTY LTD        </t>
  </si>
  <si>
    <t>NATALIE KING DALE</t>
  </si>
  <si>
    <t>almare</t>
  </si>
  <si>
    <t xml:space="preserve">NEDBANK                            </t>
  </si>
  <si>
    <t>SHABIRA AHMED</t>
  </si>
  <si>
    <t xml:space="preserve">CHARTWELL EQUINE CLINIC            </t>
  </si>
  <si>
    <t>BLYDE OLIVIA3</t>
  </si>
  <si>
    <t>blude</t>
  </si>
  <si>
    <t>Rainer</t>
  </si>
  <si>
    <t>COBUS</t>
  </si>
  <si>
    <t>jaques</t>
  </si>
  <si>
    <t>POD received from cell 0837646764 M</t>
  </si>
  <si>
    <t xml:space="preserve">AVI FIELD MARKETING                </t>
  </si>
  <si>
    <t>PHILLEMON MABHENA</t>
  </si>
  <si>
    <t>A SONGWANGWA</t>
  </si>
  <si>
    <t>phillemon</t>
  </si>
  <si>
    <t>chantel</t>
  </si>
  <si>
    <t>SANDRA ARSUPPORT</t>
  </si>
  <si>
    <t>MARY GROOTBOOM</t>
  </si>
  <si>
    <t>thabang</t>
  </si>
  <si>
    <t>C ERASMUS</t>
  </si>
  <si>
    <t>FRANCES</t>
  </si>
  <si>
    <t>BRYONY</t>
  </si>
  <si>
    <t>MATT</t>
  </si>
  <si>
    <t xml:space="preserve">SMART SCREEN                       </t>
  </si>
  <si>
    <t>TANYA HARTMAN</t>
  </si>
  <si>
    <t>CANDICE</t>
  </si>
  <si>
    <t>ILLEGIBLE</t>
  </si>
  <si>
    <t xml:space="preserve">INDIGO COSMETICS                   </t>
  </si>
  <si>
    <t>CIDY KEMP</t>
  </si>
  <si>
    <t>madolo</t>
  </si>
  <si>
    <t>leon</t>
  </si>
  <si>
    <t>tanya</t>
  </si>
  <si>
    <t>Quinton Wilmans</t>
  </si>
  <si>
    <t xml:space="preserve">AVI FINANCE                        </t>
  </si>
  <si>
    <t>STANF</t>
  </si>
  <si>
    <t>STANDFORD</t>
  </si>
  <si>
    <t xml:space="preserve">I J LIMITED                        </t>
  </si>
  <si>
    <t>LUVUYO SEPTEMBER</t>
  </si>
  <si>
    <t>CHUNELLE OGLE</t>
  </si>
  <si>
    <t>ulrich</t>
  </si>
  <si>
    <t>POD received from cell 0731179044 M</t>
  </si>
  <si>
    <t>NICKY</t>
  </si>
  <si>
    <t>TLOU</t>
  </si>
  <si>
    <t>MBUSO</t>
  </si>
  <si>
    <t xml:space="preserve">LIFE BAY VIEW PRIVATE HOSPITAL     </t>
  </si>
  <si>
    <t>HEINRICH DE WET</t>
  </si>
  <si>
    <t>gustav</t>
  </si>
  <si>
    <t>CHANTEL MYBURGH</t>
  </si>
  <si>
    <t>WARREN</t>
  </si>
  <si>
    <t>SPRI1</t>
  </si>
  <si>
    <t>SPRINGBOK</t>
  </si>
  <si>
    <t xml:space="preserve">SPRINGBOK HOSPITAL                 </t>
  </si>
  <si>
    <t>SUKI SILVER</t>
  </si>
  <si>
    <t>CHRISTINA</t>
  </si>
  <si>
    <t xml:space="preserve">ASPEN PHARMACARE                   </t>
  </si>
  <si>
    <t>MARKSHAM SOUNDARAJAN</t>
  </si>
  <si>
    <t>jankie</t>
  </si>
  <si>
    <t>quinton</t>
  </si>
  <si>
    <t>K Grootboom</t>
  </si>
  <si>
    <t xml:space="preserve">T U LIMITED                        </t>
  </si>
  <si>
    <t>TEGON</t>
  </si>
  <si>
    <t>RULIEN</t>
  </si>
  <si>
    <t>LIMISI</t>
  </si>
  <si>
    <t xml:space="preserve">AVI FIELD MARKETING                           </t>
  </si>
  <si>
    <t xml:space="preserve">AVI FIELD MARKETING                            </t>
  </si>
  <si>
    <t>AVI FIELD MARKETING</t>
  </si>
  <si>
    <t xml:space="preserve">PRIONTEX CAPE                   </t>
  </si>
  <si>
    <t xml:space="preserve">PRIONTEX                     </t>
  </si>
  <si>
    <t>PRIONTEX PE</t>
  </si>
  <si>
    <t>PRIONTEX</t>
  </si>
  <si>
    <t>BRYONY CLARK</t>
  </si>
  <si>
    <t>ELLEN HARRISON</t>
  </si>
  <si>
    <t>FRANCES HARRISON</t>
  </si>
  <si>
    <t>NEZLY</t>
  </si>
  <si>
    <t>DONNEA MULLER</t>
  </si>
  <si>
    <t xml:space="preserve">PRIONTEX DBN                    </t>
  </si>
  <si>
    <t xml:space="preserve">PRIONTEX PE            </t>
  </si>
  <si>
    <t xml:space="preserve">PRIONTEX              </t>
  </si>
  <si>
    <t xml:space="preserve">PRIONTEX </t>
  </si>
  <si>
    <t xml:space="preserve">PRIONTEX CAPE                           </t>
  </si>
  <si>
    <t>PRIONTEX DBN</t>
  </si>
  <si>
    <t>SMART SCREEN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</si>
</sst>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86"/>
  <sheetViews>
    <sheetView tabSelected="1" workbookViewId="0">
      <selection sqref="A1:XFD1048576"/>
    </sheetView>
  </sheetViews>
  <sheetFormatPr defaultRowHeight="15" x14ac:dyDescent="0.25"/>
  <cols>
    <col min="1" max="1" width="7" bestFit="1" customWidth="1"/>
    <col min="2" max="2" width="32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7.140625" bestFit="1" customWidth="1"/>
    <col min="9" max="9" width="18.7109375" bestFit="1" customWidth="1"/>
    <col min="10" max="10" width="33.85546875" bestFit="1" customWidth="1"/>
    <col min="11" max="11" width="16.140625" bestFit="1" customWidth="1"/>
    <col min="12" max="12" width="7.7109375" bestFit="1" customWidth="1"/>
    <col min="13" max="13" width="26.42578125" bestFit="1" customWidth="1"/>
    <col min="14" max="14" width="34" bestFit="1" customWidth="1"/>
    <col min="15" max="15" width="4.85546875" bestFit="1" customWidth="1"/>
    <col min="16" max="16" width="24.570312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7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7" bestFit="1" customWidth="1"/>
    <col min="38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customWidth="1"/>
    <col min="57" max="57" width="4" bestFit="1" customWidth="1"/>
    <col min="58" max="58" width="4.5703125" customWidth="1"/>
    <col min="59" max="59" width="13.7109375" bestFit="1" customWidth="1"/>
    <col min="60" max="60" width="5.140625" bestFit="1" customWidth="1"/>
    <col min="61" max="61" width="6.85546875" bestFit="1" customWidth="1"/>
    <col min="62" max="62" width="7.28515625" bestFit="1" customWidth="1"/>
    <col min="63" max="63" width="5.5703125" bestFit="1" customWidth="1"/>
    <col min="64" max="64" width="8.140625" bestFit="1" customWidth="1"/>
    <col min="65" max="65" width="7" bestFit="1" customWidth="1"/>
    <col min="66" max="66" width="8" bestFit="1" customWidth="1"/>
    <col min="68" max="68" width="18.42578125" bestFit="1" customWidth="1"/>
    <col min="69" max="69" width="26.140625" bestFit="1" customWidth="1"/>
    <col min="70" max="70" width="18.85546875" bestFit="1" customWidth="1"/>
    <col min="71" max="71" width="10.7109375" bestFit="1" customWidth="1"/>
    <col min="72" max="72" width="9.7109375" bestFit="1" customWidth="1"/>
    <col min="73" max="73" width="19.57031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0" bestFit="1" customWidth="1"/>
    <col min="79" max="79" width="36.855468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189</v>
      </c>
      <c r="B2" t="s">
        <v>190</v>
      </c>
      <c r="C2" t="s">
        <v>72</v>
      </c>
      <c r="E2" t="str">
        <f>"009941020930"</f>
        <v>009941020930</v>
      </c>
      <c r="F2" s="2">
        <v>44399</v>
      </c>
      <c r="G2">
        <v>202201</v>
      </c>
      <c r="H2" t="s">
        <v>84</v>
      </c>
      <c r="I2" t="s">
        <v>85</v>
      </c>
      <c r="J2" t="s">
        <v>210</v>
      </c>
      <c r="K2" t="s">
        <v>73</v>
      </c>
      <c r="L2" t="s">
        <v>121</v>
      </c>
      <c r="M2" t="s">
        <v>122</v>
      </c>
      <c r="N2" t="s">
        <v>191</v>
      </c>
      <c r="O2" t="s">
        <v>74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47.97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2</v>
      </c>
      <c r="BI2">
        <v>28.2</v>
      </c>
      <c r="BJ2">
        <v>44.1</v>
      </c>
      <c r="BK2">
        <v>45</v>
      </c>
      <c r="BL2">
        <v>248.78</v>
      </c>
      <c r="BM2">
        <v>37.32</v>
      </c>
      <c r="BN2">
        <v>286.10000000000002</v>
      </c>
      <c r="BO2">
        <v>286.10000000000002</v>
      </c>
      <c r="BQ2" t="s">
        <v>192</v>
      </c>
      <c r="BR2" t="s">
        <v>193</v>
      </c>
      <c r="BS2" s="2">
        <v>44403</v>
      </c>
      <c r="BT2" s="3">
        <v>0.4680555555555555</v>
      </c>
      <c r="BU2" t="s">
        <v>194</v>
      </c>
      <c r="BV2" t="s">
        <v>76</v>
      </c>
      <c r="BY2">
        <v>220524</v>
      </c>
      <c r="CA2" t="s">
        <v>195</v>
      </c>
      <c r="CC2" t="s">
        <v>122</v>
      </c>
      <c r="CD2">
        <v>1682</v>
      </c>
      <c r="CE2" t="s">
        <v>78</v>
      </c>
      <c r="CF2" s="2">
        <v>44403</v>
      </c>
      <c r="CI2">
        <v>2</v>
      </c>
      <c r="CJ2">
        <v>2</v>
      </c>
      <c r="CK2" t="s">
        <v>132</v>
      </c>
      <c r="CL2" t="s">
        <v>79</v>
      </c>
    </row>
    <row r="3" spans="1:92" x14ac:dyDescent="0.25">
      <c r="A3" t="s">
        <v>189</v>
      </c>
      <c r="B3" t="s">
        <v>190</v>
      </c>
      <c r="C3" t="s">
        <v>72</v>
      </c>
      <c r="E3" t="str">
        <f>"009941483557"</f>
        <v>009941483557</v>
      </c>
      <c r="F3" s="2">
        <v>44399</v>
      </c>
      <c r="G3">
        <v>202201</v>
      </c>
      <c r="H3" t="s">
        <v>80</v>
      </c>
      <c r="I3" t="s">
        <v>81</v>
      </c>
      <c r="J3" t="s">
        <v>196</v>
      </c>
      <c r="K3" t="s">
        <v>73</v>
      </c>
      <c r="L3" t="s">
        <v>143</v>
      </c>
      <c r="M3" t="s">
        <v>144</v>
      </c>
      <c r="N3" t="s">
        <v>197</v>
      </c>
      <c r="O3" t="s">
        <v>74</v>
      </c>
      <c r="P3" t="str">
        <f>"JOB53085                      "</f>
        <v xml:space="preserve">JOB53085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30.9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5.8</v>
      </c>
      <c r="BJ3">
        <v>18.3</v>
      </c>
      <c r="BK3">
        <v>19</v>
      </c>
      <c r="BL3">
        <v>162.04</v>
      </c>
      <c r="BM3">
        <v>24.31</v>
      </c>
      <c r="BN3">
        <v>186.35</v>
      </c>
      <c r="BO3">
        <v>186.35</v>
      </c>
      <c r="BQ3" t="s">
        <v>198</v>
      </c>
      <c r="BR3" t="s">
        <v>199</v>
      </c>
      <c r="BS3" s="2">
        <v>44403</v>
      </c>
      <c r="BT3" s="3">
        <v>0.71180555555555547</v>
      </c>
      <c r="BU3" t="s">
        <v>174</v>
      </c>
      <c r="BV3" t="s">
        <v>76</v>
      </c>
      <c r="BY3">
        <v>91597.61</v>
      </c>
      <c r="CC3" t="s">
        <v>144</v>
      </c>
      <c r="CD3">
        <v>6529</v>
      </c>
      <c r="CE3" t="s">
        <v>78</v>
      </c>
      <c r="CF3" s="2">
        <v>44403</v>
      </c>
      <c r="CI3">
        <v>0</v>
      </c>
      <c r="CJ3">
        <v>0</v>
      </c>
      <c r="CK3" t="s">
        <v>160</v>
      </c>
      <c r="CL3" t="s">
        <v>79</v>
      </c>
    </row>
    <row r="4" spans="1:92" x14ac:dyDescent="0.25">
      <c r="A4" t="s">
        <v>189</v>
      </c>
      <c r="B4" t="s">
        <v>190</v>
      </c>
      <c r="C4" t="s">
        <v>72</v>
      </c>
      <c r="E4" t="str">
        <f>"009941827366"</f>
        <v>009941827366</v>
      </c>
      <c r="F4" s="2">
        <v>44400</v>
      </c>
      <c r="G4">
        <v>202201</v>
      </c>
      <c r="H4" t="s">
        <v>94</v>
      </c>
      <c r="I4" t="s">
        <v>95</v>
      </c>
      <c r="J4" t="s">
        <v>336</v>
      </c>
      <c r="K4" t="s">
        <v>73</v>
      </c>
      <c r="L4" t="s">
        <v>113</v>
      </c>
      <c r="M4" t="s">
        <v>114</v>
      </c>
      <c r="N4" t="s">
        <v>345</v>
      </c>
      <c r="O4" t="s">
        <v>82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15.38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1.8</v>
      </c>
      <c r="BJ4">
        <v>2.6</v>
      </c>
      <c r="BK4">
        <v>3</v>
      </c>
      <c r="BL4">
        <v>78.17</v>
      </c>
      <c r="BM4">
        <v>11.73</v>
      </c>
      <c r="BN4">
        <v>89.9</v>
      </c>
      <c r="BO4">
        <v>89.9</v>
      </c>
      <c r="BQ4" t="s">
        <v>200</v>
      </c>
      <c r="BR4" t="s">
        <v>201</v>
      </c>
      <c r="BS4" s="2">
        <v>44403</v>
      </c>
      <c r="BT4" s="3">
        <v>0.35347222222222219</v>
      </c>
      <c r="BU4" t="s">
        <v>202</v>
      </c>
      <c r="BV4" t="s">
        <v>76</v>
      </c>
      <c r="BY4">
        <v>12927.38</v>
      </c>
      <c r="BZ4" t="s">
        <v>88</v>
      </c>
      <c r="CA4" t="s">
        <v>129</v>
      </c>
      <c r="CC4" t="s">
        <v>114</v>
      </c>
      <c r="CD4">
        <v>4300</v>
      </c>
      <c r="CE4" t="s">
        <v>78</v>
      </c>
      <c r="CF4" s="2">
        <v>44403</v>
      </c>
      <c r="CI4">
        <v>1</v>
      </c>
      <c r="CJ4">
        <v>1</v>
      </c>
      <c r="CK4">
        <v>21</v>
      </c>
      <c r="CL4" t="s">
        <v>79</v>
      </c>
    </row>
    <row r="5" spans="1:92" x14ac:dyDescent="0.25">
      <c r="A5" t="s">
        <v>189</v>
      </c>
      <c r="B5" t="s">
        <v>190</v>
      </c>
      <c r="C5" t="s">
        <v>72</v>
      </c>
      <c r="E5" t="str">
        <f>"009941827365"</f>
        <v>009941827365</v>
      </c>
      <c r="F5" s="2">
        <v>44400</v>
      </c>
      <c r="G5">
        <v>202201</v>
      </c>
      <c r="H5" t="s">
        <v>94</v>
      </c>
      <c r="I5" t="s">
        <v>95</v>
      </c>
      <c r="J5" t="s">
        <v>336</v>
      </c>
      <c r="K5" t="s">
        <v>73</v>
      </c>
      <c r="L5" t="s">
        <v>84</v>
      </c>
      <c r="M5" t="s">
        <v>85</v>
      </c>
      <c r="N5" t="s">
        <v>346</v>
      </c>
      <c r="O5" t="s">
        <v>82</v>
      </c>
      <c r="P5" t="str">
        <f>"PE                            "</f>
        <v xml:space="preserve">PE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10.26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1.1000000000000001</v>
      </c>
      <c r="BJ5">
        <v>1.8</v>
      </c>
      <c r="BK5">
        <v>2</v>
      </c>
      <c r="BL5">
        <v>52.13</v>
      </c>
      <c r="BM5">
        <v>7.82</v>
      </c>
      <c r="BN5">
        <v>59.95</v>
      </c>
      <c r="BO5">
        <v>59.95</v>
      </c>
      <c r="BQ5" t="s">
        <v>193</v>
      </c>
      <c r="BR5" t="s">
        <v>201</v>
      </c>
      <c r="BS5" s="2">
        <v>44403</v>
      </c>
      <c r="BT5" s="3">
        <v>0.38611111111111113</v>
      </c>
      <c r="BU5" t="s">
        <v>203</v>
      </c>
      <c r="BV5" t="s">
        <v>76</v>
      </c>
      <c r="BY5">
        <v>8862.2999999999993</v>
      </c>
      <c r="BZ5" t="s">
        <v>88</v>
      </c>
      <c r="CA5" t="s">
        <v>126</v>
      </c>
      <c r="CC5" t="s">
        <v>85</v>
      </c>
      <c r="CD5">
        <v>6001</v>
      </c>
      <c r="CE5" t="s">
        <v>78</v>
      </c>
      <c r="CF5" s="2">
        <v>44403</v>
      </c>
      <c r="CI5">
        <v>1</v>
      </c>
      <c r="CJ5">
        <v>1</v>
      </c>
      <c r="CK5">
        <v>21</v>
      </c>
      <c r="CL5" t="s">
        <v>79</v>
      </c>
    </row>
    <row r="6" spans="1:92" x14ac:dyDescent="0.25">
      <c r="A6" t="s">
        <v>189</v>
      </c>
      <c r="B6" t="s">
        <v>190</v>
      </c>
      <c r="C6" t="s">
        <v>72</v>
      </c>
      <c r="E6" t="str">
        <f>"009941438849"</f>
        <v>009941438849</v>
      </c>
      <c r="F6" s="2">
        <v>44400</v>
      </c>
      <c r="G6">
        <v>202201</v>
      </c>
      <c r="H6" t="s">
        <v>96</v>
      </c>
      <c r="I6" t="s">
        <v>97</v>
      </c>
      <c r="J6" t="s">
        <v>281</v>
      </c>
      <c r="K6" t="s">
        <v>73</v>
      </c>
      <c r="L6" t="s">
        <v>84</v>
      </c>
      <c r="M6" t="s">
        <v>85</v>
      </c>
      <c r="N6" t="s">
        <v>333</v>
      </c>
      <c r="O6" t="s">
        <v>82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10.26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0.3</v>
      </c>
      <c r="BK6">
        <v>1</v>
      </c>
      <c r="BL6">
        <v>52.13</v>
      </c>
      <c r="BM6">
        <v>7.82</v>
      </c>
      <c r="BN6">
        <v>59.95</v>
      </c>
      <c r="BO6">
        <v>59.95</v>
      </c>
      <c r="BQ6" t="s">
        <v>204</v>
      </c>
      <c r="BR6" t="s">
        <v>205</v>
      </c>
      <c r="BS6" s="2">
        <v>44403</v>
      </c>
      <c r="BT6" s="3">
        <v>0.41944444444444445</v>
      </c>
      <c r="BU6" t="s">
        <v>206</v>
      </c>
      <c r="BV6" t="s">
        <v>76</v>
      </c>
      <c r="BY6">
        <v>1710</v>
      </c>
      <c r="BZ6" t="s">
        <v>88</v>
      </c>
      <c r="CA6" t="s">
        <v>89</v>
      </c>
      <c r="CC6" t="s">
        <v>85</v>
      </c>
      <c r="CD6">
        <v>6000</v>
      </c>
      <c r="CE6" t="s">
        <v>78</v>
      </c>
      <c r="CF6" s="2">
        <v>44403</v>
      </c>
      <c r="CI6">
        <v>1</v>
      </c>
      <c r="CJ6">
        <v>1</v>
      </c>
      <c r="CK6">
        <v>21</v>
      </c>
      <c r="CL6" t="s">
        <v>79</v>
      </c>
    </row>
    <row r="7" spans="1:92" x14ac:dyDescent="0.25">
      <c r="A7" t="s">
        <v>189</v>
      </c>
      <c r="B7" t="s">
        <v>190</v>
      </c>
      <c r="C7" t="s">
        <v>72</v>
      </c>
      <c r="E7" t="str">
        <f>"009941827364"</f>
        <v>009941827364</v>
      </c>
      <c r="F7" s="2">
        <v>44400</v>
      </c>
      <c r="G7">
        <v>202201</v>
      </c>
      <c r="H7" t="s">
        <v>94</v>
      </c>
      <c r="I7" t="s">
        <v>95</v>
      </c>
      <c r="J7" t="s">
        <v>336</v>
      </c>
      <c r="K7" t="s">
        <v>73</v>
      </c>
      <c r="L7" t="s">
        <v>121</v>
      </c>
      <c r="M7" t="s">
        <v>122</v>
      </c>
      <c r="N7" t="s">
        <v>347</v>
      </c>
      <c r="O7" t="s">
        <v>82</v>
      </c>
      <c r="P7" t="str">
        <f>"JHB                           "</f>
        <v xml:space="preserve">JHB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41.01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2</v>
      </c>
      <c r="BI7">
        <v>7.8</v>
      </c>
      <c r="BJ7">
        <v>7.7</v>
      </c>
      <c r="BK7">
        <v>8</v>
      </c>
      <c r="BL7">
        <v>208.4</v>
      </c>
      <c r="BM7">
        <v>31.26</v>
      </c>
      <c r="BN7">
        <v>239.66</v>
      </c>
      <c r="BO7">
        <v>239.66</v>
      </c>
      <c r="BQ7" t="s">
        <v>207</v>
      </c>
      <c r="BR7" t="s">
        <v>201</v>
      </c>
      <c r="BS7" s="2">
        <v>44403</v>
      </c>
      <c r="BT7" s="3">
        <v>0.38541666666666669</v>
      </c>
      <c r="BU7" t="s">
        <v>208</v>
      </c>
      <c r="BV7" t="s">
        <v>76</v>
      </c>
      <c r="BY7">
        <v>38627.379999999997</v>
      </c>
      <c r="BZ7" t="s">
        <v>88</v>
      </c>
      <c r="CA7" t="s">
        <v>138</v>
      </c>
      <c r="CC7" t="s">
        <v>122</v>
      </c>
      <c r="CD7">
        <v>1683</v>
      </c>
      <c r="CE7" t="s">
        <v>78</v>
      </c>
      <c r="CF7" s="2">
        <v>44404</v>
      </c>
      <c r="CI7">
        <v>1</v>
      </c>
      <c r="CJ7">
        <v>1</v>
      </c>
      <c r="CK7">
        <v>21</v>
      </c>
      <c r="CL7" t="s">
        <v>79</v>
      </c>
    </row>
    <row r="8" spans="1:92" x14ac:dyDescent="0.25">
      <c r="A8" t="s">
        <v>189</v>
      </c>
      <c r="B8" t="s">
        <v>190</v>
      </c>
      <c r="C8" t="s">
        <v>72</v>
      </c>
      <c r="E8" t="str">
        <f>"009940857336"</f>
        <v>009940857336</v>
      </c>
      <c r="F8" s="2">
        <v>44400</v>
      </c>
      <c r="G8">
        <v>202201</v>
      </c>
      <c r="H8" t="s">
        <v>121</v>
      </c>
      <c r="I8" t="s">
        <v>122</v>
      </c>
      <c r="J8" t="s">
        <v>209</v>
      </c>
      <c r="K8" t="s">
        <v>73</v>
      </c>
      <c r="L8" t="s">
        <v>84</v>
      </c>
      <c r="M8" t="s">
        <v>85</v>
      </c>
      <c r="N8" t="s">
        <v>210</v>
      </c>
      <c r="O8" t="s">
        <v>74</v>
      </c>
      <c r="P8" t="str">
        <f t="shared" ref="P8:P16" si="0">"NA                            "</f>
        <v xml:space="preserve">NA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23.7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15.1</v>
      </c>
      <c r="BJ8">
        <v>17.5</v>
      </c>
      <c r="BK8">
        <v>18</v>
      </c>
      <c r="BL8">
        <v>125.42</v>
      </c>
      <c r="BM8">
        <v>18.809999999999999</v>
      </c>
      <c r="BN8">
        <v>144.22999999999999</v>
      </c>
      <c r="BO8">
        <v>144.22999999999999</v>
      </c>
      <c r="BQ8" t="s">
        <v>131</v>
      </c>
      <c r="BR8" t="s">
        <v>98</v>
      </c>
      <c r="BS8" s="2">
        <v>44403</v>
      </c>
      <c r="BT8" s="3">
        <v>0.52777777777777779</v>
      </c>
      <c r="BU8" t="s">
        <v>203</v>
      </c>
      <c r="BV8" t="s">
        <v>76</v>
      </c>
      <c r="BY8">
        <v>87459.08</v>
      </c>
      <c r="CA8" t="s">
        <v>126</v>
      </c>
      <c r="CC8" t="s">
        <v>85</v>
      </c>
      <c r="CD8">
        <v>6001</v>
      </c>
      <c r="CE8" t="s">
        <v>78</v>
      </c>
      <c r="CF8" s="2">
        <v>44403</v>
      </c>
      <c r="CI8">
        <v>2</v>
      </c>
      <c r="CJ8">
        <v>1</v>
      </c>
      <c r="CK8" t="s">
        <v>132</v>
      </c>
      <c r="CL8" t="s">
        <v>79</v>
      </c>
    </row>
    <row r="9" spans="1:92" x14ac:dyDescent="0.25">
      <c r="A9" t="s">
        <v>189</v>
      </c>
      <c r="B9" t="s">
        <v>190</v>
      </c>
      <c r="C9" t="s">
        <v>72</v>
      </c>
      <c r="E9" t="str">
        <f>"009941061497"</f>
        <v>009941061497</v>
      </c>
      <c r="F9" s="2">
        <v>44400</v>
      </c>
      <c r="G9">
        <v>202201</v>
      </c>
      <c r="H9" t="s">
        <v>121</v>
      </c>
      <c r="I9" t="s">
        <v>122</v>
      </c>
      <c r="J9" t="s">
        <v>337</v>
      </c>
      <c r="K9" t="s">
        <v>73</v>
      </c>
      <c r="L9" t="s">
        <v>111</v>
      </c>
      <c r="M9" t="s">
        <v>112</v>
      </c>
      <c r="N9" t="s">
        <v>211</v>
      </c>
      <c r="O9" t="s">
        <v>74</v>
      </c>
      <c r="P9" t="str">
        <f t="shared" si="0"/>
        <v xml:space="preserve">NA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29.08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2</v>
      </c>
      <c r="BI9">
        <v>6.2</v>
      </c>
      <c r="BJ9">
        <v>28.5</v>
      </c>
      <c r="BK9">
        <v>29</v>
      </c>
      <c r="BL9">
        <v>152.76</v>
      </c>
      <c r="BM9">
        <v>22.91</v>
      </c>
      <c r="BN9">
        <v>175.67</v>
      </c>
      <c r="BO9">
        <v>175.67</v>
      </c>
      <c r="BQ9" t="s">
        <v>212</v>
      </c>
      <c r="BR9" t="s">
        <v>213</v>
      </c>
      <c r="BS9" s="2">
        <v>44403</v>
      </c>
      <c r="BT9" s="3">
        <v>0.37013888888888885</v>
      </c>
      <c r="BU9" t="s">
        <v>214</v>
      </c>
      <c r="BV9" t="s">
        <v>76</v>
      </c>
      <c r="BY9">
        <v>142557.14000000001</v>
      </c>
      <c r="CA9" t="s">
        <v>185</v>
      </c>
      <c r="CC9" t="s">
        <v>112</v>
      </c>
      <c r="CD9">
        <v>1034</v>
      </c>
      <c r="CE9" t="s">
        <v>78</v>
      </c>
      <c r="CF9" s="2">
        <v>44403</v>
      </c>
      <c r="CI9">
        <v>1</v>
      </c>
      <c r="CJ9">
        <v>1</v>
      </c>
      <c r="CK9" t="s">
        <v>159</v>
      </c>
      <c r="CL9" t="s">
        <v>79</v>
      </c>
    </row>
    <row r="10" spans="1:92" x14ac:dyDescent="0.25">
      <c r="A10" t="s">
        <v>189</v>
      </c>
      <c r="B10" t="s">
        <v>190</v>
      </c>
      <c r="C10" t="s">
        <v>72</v>
      </c>
      <c r="E10" t="str">
        <f>"009941827361"</f>
        <v>009941827361</v>
      </c>
      <c r="F10" s="2">
        <v>44400</v>
      </c>
      <c r="G10">
        <v>202201</v>
      </c>
      <c r="H10" t="s">
        <v>94</v>
      </c>
      <c r="I10" t="s">
        <v>95</v>
      </c>
      <c r="J10" t="s">
        <v>336</v>
      </c>
      <c r="K10" t="s">
        <v>73</v>
      </c>
      <c r="L10" t="s">
        <v>102</v>
      </c>
      <c r="M10" t="s">
        <v>103</v>
      </c>
      <c r="N10" t="s">
        <v>215</v>
      </c>
      <c r="O10" t="s">
        <v>74</v>
      </c>
      <c r="P10" t="str">
        <f t="shared" si="0"/>
        <v xml:space="preserve">NA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25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1.7</v>
      </c>
      <c r="BK10">
        <v>2</v>
      </c>
      <c r="BL10">
        <v>132.06</v>
      </c>
      <c r="BM10">
        <v>19.809999999999999</v>
      </c>
      <c r="BN10">
        <v>151.87</v>
      </c>
      <c r="BO10">
        <v>151.87</v>
      </c>
      <c r="BQ10" t="s">
        <v>216</v>
      </c>
      <c r="BR10" t="s">
        <v>217</v>
      </c>
      <c r="BS10" s="2">
        <v>44403</v>
      </c>
      <c r="BT10" s="3">
        <v>0.5444444444444444</v>
      </c>
      <c r="BU10" t="s">
        <v>218</v>
      </c>
      <c r="BV10" t="s">
        <v>76</v>
      </c>
      <c r="BY10">
        <v>8627.49</v>
      </c>
      <c r="CA10" t="s">
        <v>127</v>
      </c>
      <c r="CC10" t="s">
        <v>103</v>
      </c>
      <c r="CD10">
        <v>4420</v>
      </c>
      <c r="CE10" t="s">
        <v>78</v>
      </c>
      <c r="CF10" s="2">
        <v>44403</v>
      </c>
      <c r="CI10">
        <v>2</v>
      </c>
      <c r="CJ10">
        <v>1</v>
      </c>
      <c r="CK10" t="s">
        <v>175</v>
      </c>
      <c r="CL10" t="s">
        <v>79</v>
      </c>
    </row>
    <row r="11" spans="1:92" x14ac:dyDescent="0.25">
      <c r="A11" t="s">
        <v>189</v>
      </c>
      <c r="B11" t="s">
        <v>190</v>
      </c>
      <c r="C11" t="s">
        <v>72</v>
      </c>
      <c r="E11" t="str">
        <f>"009940857334"</f>
        <v>009940857334</v>
      </c>
      <c r="F11" s="2">
        <v>44400</v>
      </c>
      <c r="G11">
        <v>202201</v>
      </c>
      <c r="H11" t="s">
        <v>121</v>
      </c>
      <c r="I11" t="s">
        <v>122</v>
      </c>
      <c r="J11" t="s">
        <v>209</v>
      </c>
      <c r="K11" t="s">
        <v>73</v>
      </c>
      <c r="L11" t="s">
        <v>84</v>
      </c>
      <c r="M11" t="s">
        <v>85</v>
      </c>
      <c r="N11" t="s">
        <v>210</v>
      </c>
      <c r="O11" t="s">
        <v>74</v>
      </c>
      <c r="P11" t="str">
        <f t="shared" si="0"/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31.79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6.2</v>
      </c>
      <c r="BJ11">
        <v>27</v>
      </c>
      <c r="BK11">
        <v>27</v>
      </c>
      <c r="BL11">
        <v>166.54</v>
      </c>
      <c r="BM11">
        <v>24.98</v>
      </c>
      <c r="BN11">
        <v>191.52</v>
      </c>
      <c r="BO11">
        <v>191.52</v>
      </c>
      <c r="BQ11" t="s">
        <v>131</v>
      </c>
      <c r="BR11" t="s">
        <v>219</v>
      </c>
      <c r="BS11" s="2">
        <v>44403</v>
      </c>
      <c r="BT11" s="3">
        <v>0.52777777777777779</v>
      </c>
      <c r="BU11" t="s">
        <v>203</v>
      </c>
      <c r="BV11" t="s">
        <v>76</v>
      </c>
      <c r="BY11">
        <v>134941.1</v>
      </c>
      <c r="CA11" t="s">
        <v>126</v>
      </c>
      <c r="CC11" t="s">
        <v>85</v>
      </c>
      <c r="CD11">
        <v>6001</v>
      </c>
      <c r="CE11" t="s">
        <v>78</v>
      </c>
      <c r="CF11" s="2">
        <v>44403</v>
      </c>
      <c r="CI11">
        <v>2</v>
      </c>
      <c r="CJ11">
        <v>1</v>
      </c>
      <c r="CK11" t="s">
        <v>132</v>
      </c>
      <c r="CL11" t="s">
        <v>79</v>
      </c>
    </row>
    <row r="12" spans="1:92" x14ac:dyDescent="0.25">
      <c r="A12" t="s">
        <v>189</v>
      </c>
      <c r="B12" t="s">
        <v>190</v>
      </c>
      <c r="C12" t="s">
        <v>72</v>
      </c>
      <c r="E12" t="str">
        <f>"009941827362"</f>
        <v>009941827362</v>
      </c>
      <c r="F12" s="2">
        <v>44400</v>
      </c>
      <c r="G12">
        <v>202201</v>
      </c>
      <c r="H12" t="s">
        <v>94</v>
      </c>
      <c r="I12" t="s">
        <v>95</v>
      </c>
      <c r="J12" t="s">
        <v>336</v>
      </c>
      <c r="K12" t="s">
        <v>73</v>
      </c>
      <c r="L12" t="s">
        <v>84</v>
      </c>
      <c r="M12" t="s">
        <v>85</v>
      </c>
      <c r="N12" t="s">
        <v>220</v>
      </c>
      <c r="O12" t="s">
        <v>74</v>
      </c>
      <c r="P12" t="str">
        <f t="shared" si="0"/>
        <v xml:space="preserve">NA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47.49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40.1</v>
      </c>
      <c r="BJ12">
        <v>47</v>
      </c>
      <c r="BK12">
        <v>47</v>
      </c>
      <c r="BL12">
        <v>246.33</v>
      </c>
      <c r="BM12">
        <v>36.950000000000003</v>
      </c>
      <c r="BN12">
        <v>283.27999999999997</v>
      </c>
      <c r="BO12">
        <v>283.27999999999997</v>
      </c>
      <c r="BQ12" t="s">
        <v>221</v>
      </c>
      <c r="BR12" t="s">
        <v>217</v>
      </c>
      <c r="BS12" s="2">
        <v>44403</v>
      </c>
      <c r="BT12" s="3">
        <v>0.40625</v>
      </c>
      <c r="BU12" t="s">
        <v>222</v>
      </c>
      <c r="BV12" t="s">
        <v>76</v>
      </c>
      <c r="BY12">
        <v>234999.2</v>
      </c>
      <c r="CA12" t="s">
        <v>126</v>
      </c>
      <c r="CC12" t="s">
        <v>85</v>
      </c>
      <c r="CD12">
        <v>6014</v>
      </c>
      <c r="CE12" t="s">
        <v>78</v>
      </c>
      <c r="CF12" s="2">
        <v>44403</v>
      </c>
      <c r="CI12">
        <v>2</v>
      </c>
      <c r="CJ12">
        <v>1</v>
      </c>
      <c r="CK12" t="s">
        <v>133</v>
      </c>
      <c r="CL12" t="s">
        <v>79</v>
      </c>
    </row>
    <row r="13" spans="1:92" x14ac:dyDescent="0.25">
      <c r="A13" t="s">
        <v>189</v>
      </c>
      <c r="B13" t="s">
        <v>190</v>
      </c>
      <c r="C13" t="s">
        <v>72</v>
      </c>
      <c r="E13" t="str">
        <f>"009940857335"</f>
        <v>009940857335</v>
      </c>
      <c r="F13" s="2">
        <v>44400</v>
      </c>
      <c r="G13">
        <v>202201</v>
      </c>
      <c r="H13" t="s">
        <v>121</v>
      </c>
      <c r="I13" t="s">
        <v>122</v>
      </c>
      <c r="J13" t="s">
        <v>209</v>
      </c>
      <c r="K13" t="s">
        <v>73</v>
      </c>
      <c r="L13" t="s">
        <v>84</v>
      </c>
      <c r="M13" t="s">
        <v>85</v>
      </c>
      <c r="N13" t="s">
        <v>210</v>
      </c>
      <c r="O13" t="s">
        <v>74</v>
      </c>
      <c r="P13" t="str">
        <f t="shared" si="0"/>
        <v xml:space="preserve">NA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23.7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10.3</v>
      </c>
      <c r="BJ13">
        <v>17.600000000000001</v>
      </c>
      <c r="BK13">
        <v>18</v>
      </c>
      <c r="BL13">
        <v>125.42</v>
      </c>
      <c r="BM13">
        <v>18.809999999999999</v>
      </c>
      <c r="BN13">
        <v>144.22999999999999</v>
      </c>
      <c r="BO13">
        <v>144.22999999999999</v>
      </c>
      <c r="BQ13" t="s">
        <v>131</v>
      </c>
      <c r="BR13" t="s">
        <v>98</v>
      </c>
      <c r="BS13" s="2">
        <v>44403</v>
      </c>
      <c r="BT13" s="3">
        <v>0.52777777777777779</v>
      </c>
      <c r="BU13" t="s">
        <v>203</v>
      </c>
      <c r="BV13" t="s">
        <v>76</v>
      </c>
      <c r="BY13">
        <v>88082.4</v>
      </c>
      <c r="CA13" t="s">
        <v>126</v>
      </c>
      <c r="CC13" t="s">
        <v>85</v>
      </c>
      <c r="CD13">
        <v>6001</v>
      </c>
      <c r="CE13" t="s">
        <v>78</v>
      </c>
      <c r="CF13" s="2">
        <v>44403</v>
      </c>
      <c r="CI13">
        <v>2</v>
      </c>
      <c r="CJ13">
        <v>1</v>
      </c>
      <c r="CK13" t="s">
        <v>132</v>
      </c>
      <c r="CL13" t="s">
        <v>79</v>
      </c>
    </row>
    <row r="14" spans="1:92" x14ac:dyDescent="0.25">
      <c r="A14" t="s">
        <v>189</v>
      </c>
      <c r="B14" t="s">
        <v>190</v>
      </c>
      <c r="C14" t="s">
        <v>72</v>
      </c>
      <c r="E14" t="str">
        <f>"009941827360"</f>
        <v>009941827360</v>
      </c>
      <c r="F14" s="2">
        <v>44400</v>
      </c>
      <c r="G14">
        <v>202201</v>
      </c>
      <c r="H14" t="s">
        <v>94</v>
      </c>
      <c r="I14" t="s">
        <v>95</v>
      </c>
      <c r="J14" t="s">
        <v>336</v>
      </c>
      <c r="K14" t="s">
        <v>73</v>
      </c>
      <c r="L14" t="s">
        <v>223</v>
      </c>
      <c r="M14" t="s">
        <v>224</v>
      </c>
      <c r="N14" t="s">
        <v>225</v>
      </c>
      <c r="O14" t="s">
        <v>74</v>
      </c>
      <c r="P14" t="str">
        <f t="shared" si="0"/>
        <v xml:space="preserve">NA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14.43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4.8</v>
      </c>
      <c r="BJ14">
        <v>4.0999999999999996</v>
      </c>
      <c r="BK14">
        <v>5</v>
      </c>
      <c r="BL14">
        <v>78.31</v>
      </c>
      <c r="BM14">
        <v>11.75</v>
      </c>
      <c r="BN14">
        <v>90.06</v>
      </c>
      <c r="BO14">
        <v>90.06</v>
      </c>
      <c r="BQ14" t="s">
        <v>226</v>
      </c>
      <c r="BR14" t="s">
        <v>217</v>
      </c>
      <c r="BS14" s="2">
        <v>44403</v>
      </c>
      <c r="BT14" s="3">
        <v>0.64097222222222217</v>
      </c>
      <c r="BU14" t="s">
        <v>227</v>
      </c>
      <c r="BV14" t="s">
        <v>76</v>
      </c>
      <c r="BY14">
        <v>20358</v>
      </c>
      <c r="CC14" t="s">
        <v>224</v>
      </c>
      <c r="CD14">
        <v>6570</v>
      </c>
      <c r="CE14" t="s">
        <v>78</v>
      </c>
      <c r="CF14" s="2">
        <v>44404</v>
      </c>
      <c r="CI14">
        <v>0</v>
      </c>
      <c r="CJ14">
        <v>0</v>
      </c>
      <c r="CK14" t="s">
        <v>168</v>
      </c>
      <c r="CL14" t="s">
        <v>79</v>
      </c>
    </row>
    <row r="15" spans="1:92" x14ac:dyDescent="0.25">
      <c r="A15" t="s">
        <v>189</v>
      </c>
      <c r="B15" t="s">
        <v>190</v>
      </c>
      <c r="C15" t="s">
        <v>72</v>
      </c>
      <c r="E15" t="str">
        <f>"009940857333"</f>
        <v>009940857333</v>
      </c>
      <c r="F15" s="2">
        <v>44400</v>
      </c>
      <c r="G15">
        <v>202201</v>
      </c>
      <c r="H15" t="s">
        <v>121</v>
      </c>
      <c r="I15" t="s">
        <v>122</v>
      </c>
      <c r="J15" t="s">
        <v>209</v>
      </c>
      <c r="K15" t="s">
        <v>73</v>
      </c>
      <c r="L15" t="s">
        <v>84</v>
      </c>
      <c r="M15" t="s">
        <v>85</v>
      </c>
      <c r="N15" t="s">
        <v>210</v>
      </c>
      <c r="O15" t="s">
        <v>74</v>
      </c>
      <c r="P15" t="str">
        <f t="shared" si="0"/>
        <v xml:space="preserve">NA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32.69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9.4</v>
      </c>
      <c r="BJ15">
        <v>28</v>
      </c>
      <c r="BK15">
        <v>28</v>
      </c>
      <c r="BL15">
        <v>171.11</v>
      </c>
      <c r="BM15">
        <v>25.67</v>
      </c>
      <c r="BN15">
        <v>196.78</v>
      </c>
      <c r="BO15">
        <v>196.78</v>
      </c>
      <c r="BQ15" t="s">
        <v>131</v>
      </c>
      <c r="BR15" t="s">
        <v>228</v>
      </c>
      <c r="BS15" s="2">
        <v>44403</v>
      </c>
      <c r="BT15" s="3">
        <v>0.52777777777777779</v>
      </c>
      <c r="BU15" t="s">
        <v>203</v>
      </c>
      <c r="BV15" t="s">
        <v>76</v>
      </c>
      <c r="BY15">
        <v>139915.07999999999</v>
      </c>
      <c r="CA15" t="s">
        <v>126</v>
      </c>
      <c r="CC15" t="s">
        <v>85</v>
      </c>
      <c r="CD15">
        <v>6001</v>
      </c>
      <c r="CE15" t="s">
        <v>78</v>
      </c>
      <c r="CF15" s="2">
        <v>44403</v>
      </c>
      <c r="CI15">
        <v>2</v>
      </c>
      <c r="CJ15">
        <v>1</v>
      </c>
      <c r="CK15" t="s">
        <v>132</v>
      </c>
      <c r="CL15" t="s">
        <v>79</v>
      </c>
    </row>
    <row r="16" spans="1:92" x14ac:dyDescent="0.25">
      <c r="A16" t="s">
        <v>189</v>
      </c>
      <c r="B16" t="s">
        <v>190</v>
      </c>
      <c r="C16" t="s">
        <v>72</v>
      </c>
      <c r="E16" t="str">
        <f>"009941827359"</f>
        <v>009941827359</v>
      </c>
      <c r="F16" s="2">
        <v>44400</v>
      </c>
      <c r="G16">
        <v>202201</v>
      </c>
      <c r="H16" t="s">
        <v>94</v>
      </c>
      <c r="I16" t="s">
        <v>95</v>
      </c>
      <c r="J16" t="s">
        <v>336</v>
      </c>
      <c r="K16" t="s">
        <v>73</v>
      </c>
      <c r="L16" t="s">
        <v>90</v>
      </c>
      <c r="M16" t="s">
        <v>91</v>
      </c>
      <c r="N16" t="s">
        <v>229</v>
      </c>
      <c r="O16" t="s">
        <v>74</v>
      </c>
      <c r="P16" t="str">
        <f t="shared" si="0"/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21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5.7</v>
      </c>
      <c r="BJ16">
        <v>9.3000000000000007</v>
      </c>
      <c r="BK16">
        <v>10</v>
      </c>
      <c r="BL16">
        <v>111.71</v>
      </c>
      <c r="BM16">
        <v>16.760000000000002</v>
      </c>
      <c r="BN16">
        <v>128.47</v>
      </c>
      <c r="BO16">
        <v>128.47</v>
      </c>
      <c r="BQ16" t="s">
        <v>230</v>
      </c>
      <c r="BR16" t="s">
        <v>217</v>
      </c>
      <c r="BS16" s="2">
        <v>44403</v>
      </c>
      <c r="BT16" s="3">
        <v>0.3611111111111111</v>
      </c>
      <c r="BU16" t="s">
        <v>231</v>
      </c>
      <c r="BV16" t="s">
        <v>76</v>
      </c>
      <c r="BY16">
        <v>46252.08</v>
      </c>
      <c r="CC16" t="s">
        <v>91</v>
      </c>
      <c r="CD16">
        <v>3200</v>
      </c>
      <c r="CE16" t="s">
        <v>78</v>
      </c>
      <c r="CF16" s="2">
        <v>44404</v>
      </c>
      <c r="CI16">
        <v>3</v>
      </c>
      <c r="CJ16">
        <v>1</v>
      </c>
      <c r="CK16" t="s">
        <v>132</v>
      </c>
      <c r="CL16" t="s">
        <v>79</v>
      </c>
    </row>
    <row r="17" spans="1:90" x14ac:dyDescent="0.25">
      <c r="A17" t="s">
        <v>189</v>
      </c>
      <c r="B17" t="s">
        <v>190</v>
      </c>
      <c r="C17" t="s">
        <v>72</v>
      </c>
      <c r="E17" t="str">
        <f>"009941483564"</f>
        <v>009941483564</v>
      </c>
      <c r="F17" s="2">
        <v>44403</v>
      </c>
      <c r="G17">
        <v>202201</v>
      </c>
      <c r="H17" t="s">
        <v>80</v>
      </c>
      <c r="I17" t="s">
        <v>81</v>
      </c>
      <c r="J17" t="s">
        <v>196</v>
      </c>
      <c r="K17" t="s">
        <v>73</v>
      </c>
      <c r="L17" t="s">
        <v>176</v>
      </c>
      <c r="M17" t="s">
        <v>176</v>
      </c>
      <c r="N17" t="s">
        <v>232</v>
      </c>
      <c r="O17" t="s">
        <v>74</v>
      </c>
      <c r="P17" t="str">
        <f>"0468126                       "</f>
        <v xml:space="preserve">0468126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25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132.06</v>
      </c>
      <c r="BM17">
        <v>19.809999999999999</v>
      </c>
      <c r="BN17">
        <v>151.87</v>
      </c>
      <c r="BO17">
        <v>151.87</v>
      </c>
      <c r="BQ17" t="s">
        <v>233</v>
      </c>
      <c r="BR17" t="s">
        <v>199</v>
      </c>
      <c r="BS17" t="s">
        <v>125</v>
      </c>
      <c r="BW17" t="s">
        <v>101</v>
      </c>
      <c r="BX17" t="s">
        <v>135</v>
      </c>
      <c r="BY17">
        <v>1200</v>
      </c>
      <c r="CC17" t="s">
        <v>176</v>
      </c>
      <c r="CD17">
        <v>6836</v>
      </c>
      <c r="CE17" t="s">
        <v>78</v>
      </c>
      <c r="CI17">
        <v>3</v>
      </c>
      <c r="CJ17" t="s">
        <v>125</v>
      </c>
      <c r="CK17" t="s">
        <v>160</v>
      </c>
      <c r="CL17" t="s">
        <v>79</v>
      </c>
    </row>
    <row r="18" spans="1:90" x14ac:dyDescent="0.25">
      <c r="A18" t="s">
        <v>189</v>
      </c>
      <c r="B18" t="s">
        <v>190</v>
      </c>
      <c r="C18" t="s">
        <v>72</v>
      </c>
      <c r="E18" t="str">
        <f>"009941827358"</f>
        <v>009941827358</v>
      </c>
      <c r="F18" s="2">
        <v>44405</v>
      </c>
      <c r="G18">
        <v>202201</v>
      </c>
      <c r="H18" t="s">
        <v>94</v>
      </c>
      <c r="I18" t="s">
        <v>95</v>
      </c>
      <c r="J18" t="s">
        <v>336</v>
      </c>
      <c r="K18" t="s">
        <v>73</v>
      </c>
      <c r="L18" t="s">
        <v>121</v>
      </c>
      <c r="M18" t="s">
        <v>122</v>
      </c>
      <c r="N18" t="s">
        <v>348</v>
      </c>
      <c r="O18" t="s">
        <v>82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30.76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5.6</v>
      </c>
      <c r="BJ18">
        <v>5.2</v>
      </c>
      <c r="BK18">
        <v>6</v>
      </c>
      <c r="BL18">
        <v>156.31</v>
      </c>
      <c r="BM18">
        <v>23.45</v>
      </c>
      <c r="BN18">
        <v>179.76</v>
      </c>
      <c r="BO18">
        <v>179.76</v>
      </c>
      <c r="BQ18" t="s">
        <v>234</v>
      </c>
      <c r="BR18" t="s">
        <v>217</v>
      </c>
      <c r="BS18" s="2">
        <v>44406</v>
      </c>
      <c r="BT18" s="3">
        <v>0.40625</v>
      </c>
      <c r="BU18" t="s">
        <v>179</v>
      </c>
      <c r="BV18" t="s">
        <v>76</v>
      </c>
      <c r="BY18">
        <v>26091.29</v>
      </c>
      <c r="BZ18" t="s">
        <v>88</v>
      </c>
      <c r="CA18" t="s">
        <v>119</v>
      </c>
      <c r="CC18" t="s">
        <v>122</v>
      </c>
      <c r="CD18">
        <v>1683</v>
      </c>
      <c r="CE18" t="s">
        <v>78</v>
      </c>
      <c r="CF18" s="2">
        <v>44407</v>
      </c>
      <c r="CI18">
        <v>1</v>
      </c>
      <c r="CJ18">
        <v>1</v>
      </c>
      <c r="CK18">
        <v>21</v>
      </c>
      <c r="CL18" t="s">
        <v>79</v>
      </c>
    </row>
    <row r="19" spans="1:90" x14ac:dyDescent="0.25">
      <c r="A19" t="s">
        <v>189</v>
      </c>
      <c r="B19" t="s">
        <v>190</v>
      </c>
      <c r="C19" t="s">
        <v>72</v>
      </c>
      <c r="E19" t="str">
        <f>"009941483558"</f>
        <v>009941483558</v>
      </c>
      <c r="F19" s="2">
        <v>44405</v>
      </c>
      <c r="G19">
        <v>202201</v>
      </c>
      <c r="H19" t="s">
        <v>80</v>
      </c>
      <c r="I19" t="s">
        <v>81</v>
      </c>
      <c r="J19" t="s">
        <v>196</v>
      </c>
      <c r="K19" t="s">
        <v>73</v>
      </c>
      <c r="L19" t="s">
        <v>143</v>
      </c>
      <c r="M19" t="s">
        <v>144</v>
      </c>
      <c r="N19" t="s">
        <v>197</v>
      </c>
      <c r="O19" t="s">
        <v>74</v>
      </c>
      <c r="P19" t="str">
        <f>"468313 468331 468319          "</f>
        <v xml:space="preserve">468313 468331 468319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253.61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69</v>
      </c>
      <c r="BJ19">
        <v>169.4</v>
      </c>
      <c r="BK19">
        <v>170</v>
      </c>
      <c r="BL19">
        <v>1293.77</v>
      </c>
      <c r="BM19">
        <v>194.07</v>
      </c>
      <c r="BN19">
        <v>1487.84</v>
      </c>
      <c r="BO19">
        <v>1487.84</v>
      </c>
      <c r="BQ19" t="s">
        <v>235</v>
      </c>
      <c r="BR19" t="s">
        <v>199</v>
      </c>
      <c r="BS19" t="s">
        <v>125</v>
      </c>
      <c r="BY19">
        <v>847000</v>
      </c>
      <c r="CC19" t="s">
        <v>144</v>
      </c>
      <c r="CD19">
        <v>6530</v>
      </c>
      <c r="CE19" t="s">
        <v>78</v>
      </c>
      <c r="CI19">
        <v>0</v>
      </c>
      <c r="CJ19">
        <v>0</v>
      </c>
      <c r="CK19" t="s">
        <v>160</v>
      </c>
      <c r="CL19" t="s">
        <v>79</v>
      </c>
    </row>
    <row r="20" spans="1:90" x14ac:dyDescent="0.25">
      <c r="A20" t="s">
        <v>189</v>
      </c>
      <c r="B20" t="s">
        <v>190</v>
      </c>
      <c r="C20" t="s">
        <v>72</v>
      </c>
      <c r="E20" t="str">
        <f>"009941483563"</f>
        <v>009941483563</v>
      </c>
      <c r="F20" s="2">
        <v>44405</v>
      </c>
      <c r="G20">
        <v>202201</v>
      </c>
      <c r="H20" t="s">
        <v>80</v>
      </c>
      <c r="I20" t="s">
        <v>81</v>
      </c>
      <c r="J20" t="s">
        <v>196</v>
      </c>
      <c r="K20" t="s">
        <v>73</v>
      </c>
      <c r="L20" t="s">
        <v>108</v>
      </c>
      <c r="M20" t="s">
        <v>109</v>
      </c>
      <c r="N20" t="s">
        <v>232</v>
      </c>
      <c r="O20" t="s">
        <v>74</v>
      </c>
      <c r="P20" t="str">
        <f>"468397                        "</f>
        <v xml:space="preserve">468397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25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2</v>
      </c>
      <c r="BJ20">
        <v>2.1</v>
      </c>
      <c r="BK20">
        <v>3</v>
      </c>
      <c r="BL20">
        <v>132.06</v>
      </c>
      <c r="BM20">
        <v>19.809999999999999</v>
      </c>
      <c r="BN20">
        <v>151.87</v>
      </c>
      <c r="BO20">
        <v>151.87</v>
      </c>
      <c r="BQ20" t="s">
        <v>233</v>
      </c>
      <c r="BR20" t="s">
        <v>199</v>
      </c>
      <c r="BS20" t="s">
        <v>125</v>
      </c>
      <c r="BY20">
        <v>10636.48</v>
      </c>
      <c r="CC20" t="s">
        <v>109</v>
      </c>
      <c r="CD20">
        <v>6849</v>
      </c>
      <c r="CE20" t="s">
        <v>78</v>
      </c>
      <c r="CI20">
        <v>3</v>
      </c>
      <c r="CJ20" t="s">
        <v>125</v>
      </c>
      <c r="CK20" t="s">
        <v>160</v>
      </c>
      <c r="CL20" t="s">
        <v>79</v>
      </c>
    </row>
    <row r="21" spans="1:90" x14ac:dyDescent="0.25">
      <c r="A21" t="s">
        <v>189</v>
      </c>
      <c r="B21" t="s">
        <v>190</v>
      </c>
      <c r="C21" t="s">
        <v>72</v>
      </c>
      <c r="E21" t="str">
        <f>"009941483571"</f>
        <v>009941483571</v>
      </c>
      <c r="F21" s="2">
        <v>44405</v>
      </c>
      <c r="G21">
        <v>202201</v>
      </c>
      <c r="H21" t="s">
        <v>80</v>
      </c>
      <c r="I21" t="s">
        <v>81</v>
      </c>
      <c r="J21" t="s">
        <v>196</v>
      </c>
      <c r="K21" t="s">
        <v>73</v>
      </c>
      <c r="L21" t="s">
        <v>143</v>
      </c>
      <c r="M21" t="s">
        <v>144</v>
      </c>
      <c r="N21" t="s">
        <v>197</v>
      </c>
      <c r="O21" t="s">
        <v>82</v>
      </c>
      <c r="P21" t="str">
        <f>"468492                        "</f>
        <v xml:space="preserve">468492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10.26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52.13</v>
      </c>
      <c r="BM21">
        <v>7.82</v>
      </c>
      <c r="BN21">
        <v>59.95</v>
      </c>
      <c r="BO21">
        <v>59.95</v>
      </c>
      <c r="BQ21" t="s">
        <v>236</v>
      </c>
      <c r="BR21" t="s">
        <v>199</v>
      </c>
      <c r="BS21" s="2">
        <v>44406</v>
      </c>
      <c r="BT21" s="3">
        <v>0.40208333333333335</v>
      </c>
      <c r="BU21" t="s">
        <v>237</v>
      </c>
      <c r="BV21" t="s">
        <v>76</v>
      </c>
      <c r="BY21">
        <v>1200</v>
      </c>
      <c r="BZ21" t="s">
        <v>88</v>
      </c>
      <c r="CA21" t="s">
        <v>77</v>
      </c>
      <c r="CC21" t="s">
        <v>144</v>
      </c>
      <c r="CD21">
        <v>6529</v>
      </c>
      <c r="CE21" t="s">
        <v>78</v>
      </c>
      <c r="CF21" s="2">
        <v>44406</v>
      </c>
      <c r="CI21">
        <v>1</v>
      </c>
      <c r="CJ21">
        <v>1</v>
      </c>
      <c r="CK21">
        <v>21</v>
      </c>
      <c r="CL21" t="s">
        <v>79</v>
      </c>
    </row>
    <row r="22" spans="1:90" x14ac:dyDescent="0.25">
      <c r="A22" t="s">
        <v>189</v>
      </c>
      <c r="B22" t="s">
        <v>190</v>
      </c>
      <c r="C22" t="s">
        <v>72</v>
      </c>
      <c r="E22" t="str">
        <f>"009941020929"</f>
        <v>009941020929</v>
      </c>
      <c r="F22" s="2">
        <v>44406</v>
      </c>
      <c r="G22">
        <v>202201</v>
      </c>
      <c r="H22" t="s">
        <v>84</v>
      </c>
      <c r="I22" t="s">
        <v>85</v>
      </c>
      <c r="J22" t="s">
        <v>338</v>
      </c>
      <c r="K22" t="s">
        <v>73</v>
      </c>
      <c r="L22" t="s">
        <v>121</v>
      </c>
      <c r="M22" t="s">
        <v>122</v>
      </c>
      <c r="N22" t="s">
        <v>191</v>
      </c>
      <c r="O22" t="s">
        <v>74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45.28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2</v>
      </c>
      <c r="BI22">
        <v>28.4</v>
      </c>
      <c r="BJ22">
        <v>41.3</v>
      </c>
      <c r="BK22">
        <v>42</v>
      </c>
      <c r="BL22">
        <v>235.08</v>
      </c>
      <c r="BM22">
        <v>35.26</v>
      </c>
      <c r="BN22">
        <v>270.33999999999997</v>
      </c>
      <c r="BO22">
        <v>270.33999999999997</v>
      </c>
      <c r="BQ22" t="s">
        <v>192</v>
      </c>
      <c r="BR22" t="s">
        <v>193</v>
      </c>
      <c r="BS22" t="s">
        <v>125</v>
      </c>
      <c r="BY22">
        <v>103275</v>
      </c>
      <c r="CC22" t="s">
        <v>122</v>
      </c>
      <c r="CD22">
        <v>1682</v>
      </c>
      <c r="CE22" t="s">
        <v>78</v>
      </c>
      <c r="CI22">
        <v>2</v>
      </c>
      <c r="CJ22" t="s">
        <v>125</v>
      </c>
      <c r="CK22" t="s">
        <v>132</v>
      </c>
      <c r="CL22" t="s">
        <v>79</v>
      </c>
    </row>
    <row r="23" spans="1:90" x14ac:dyDescent="0.25">
      <c r="A23" t="s">
        <v>189</v>
      </c>
      <c r="B23" t="s">
        <v>190</v>
      </c>
      <c r="C23" t="s">
        <v>72</v>
      </c>
      <c r="E23" t="str">
        <f>"009941483574"</f>
        <v>009941483574</v>
      </c>
      <c r="F23" s="2">
        <v>44406</v>
      </c>
      <c r="G23">
        <v>202201</v>
      </c>
      <c r="H23" t="s">
        <v>80</v>
      </c>
      <c r="I23" t="s">
        <v>81</v>
      </c>
      <c r="J23" t="s">
        <v>196</v>
      </c>
      <c r="K23" t="s">
        <v>73</v>
      </c>
      <c r="L23" t="s">
        <v>176</v>
      </c>
      <c r="M23" t="s">
        <v>176</v>
      </c>
      <c r="N23" t="s">
        <v>232</v>
      </c>
      <c r="O23" t="s">
        <v>74</v>
      </c>
      <c r="P23" t="str">
        <f>"468514 JOB53298               "</f>
        <v xml:space="preserve">468514 JOB53298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36.799999999999997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22.4</v>
      </c>
      <c r="BJ23">
        <v>18.600000000000001</v>
      </c>
      <c r="BK23">
        <v>23</v>
      </c>
      <c r="BL23">
        <v>192.02</v>
      </c>
      <c r="BM23">
        <v>28.8</v>
      </c>
      <c r="BN23">
        <v>220.82</v>
      </c>
      <c r="BO23">
        <v>220.82</v>
      </c>
      <c r="BQ23" t="s">
        <v>233</v>
      </c>
      <c r="BR23" t="s">
        <v>199</v>
      </c>
      <c r="BS23" t="s">
        <v>125</v>
      </c>
      <c r="BY23">
        <v>92808.28</v>
      </c>
      <c r="CC23" t="s">
        <v>176</v>
      </c>
      <c r="CD23">
        <v>6836</v>
      </c>
      <c r="CE23" t="s">
        <v>78</v>
      </c>
      <c r="CI23">
        <v>3</v>
      </c>
      <c r="CJ23" t="s">
        <v>125</v>
      </c>
      <c r="CK23" t="s">
        <v>160</v>
      </c>
      <c r="CL23" t="s">
        <v>79</v>
      </c>
    </row>
    <row r="24" spans="1:90" x14ac:dyDescent="0.25">
      <c r="A24" t="s">
        <v>189</v>
      </c>
      <c r="B24" t="s">
        <v>190</v>
      </c>
      <c r="C24" t="s">
        <v>72</v>
      </c>
      <c r="E24" t="str">
        <f>"009941483572"</f>
        <v>009941483572</v>
      </c>
      <c r="F24" s="2">
        <v>44406</v>
      </c>
      <c r="G24">
        <v>202201</v>
      </c>
      <c r="H24" t="s">
        <v>80</v>
      </c>
      <c r="I24" t="s">
        <v>81</v>
      </c>
      <c r="J24" t="s">
        <v>196</v>
      </c>
      <c r="K24" t="s">
        <v>73</v>
      </c>
      <c r="L24" t="s">
        <v>143</v>
      </c>
      <c r="M24" t="s">
        <v>144</v>
      </c>
      <c r="N24" t="s">
        <v>197</v>
      </c>
      <c r="O24" t="s">
        <v>74</v>
      </c>
      <c r="P24" t="str">
        <f>"468552                        "</f>
        <v xml:space="preserve">468552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25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132.06</v>
      </c>
      <c r="BM24">
        <v>19.809999999999999</v>
      </c>
      <c r="BN24">
        <v>151.87</v>
      </c>
      <c r="BO24">
        <v>151.87</v>
      </c>
      <c r="BQ24" t="s">
        <v>198</v>
      </c>
      <c r="BR24" t="s">
        <v>199</v>
      </c>
      <c r="BS24" t="s">
        <v>125</v>
      </c>
      <c r="BY24">
        <v>1200</v>
      </c>
      <c r="CC24" t="s">
        <v>144</v>
      </c>
      <c r="CD24">
        <v>6529</v>
      </c>
      <c r="CE24" t="s">
        <v>78</v>
      </c>
      <c r="CI24">
        <v>0</v>
      </c>
      <c r="CJ24">
        <v>0</v>
      </c>
      <c r="CK24" t="s">
        <v>160</v>
      </c>
      <c r="CL24" t="s">
        <v>79</v>
      </c>
    </row>
    <row r="25" spans="1:90" x14ac:dyDescent="0.25">
      <c r="A25" t="s">
        <v>189</v>
      </c>
      <c r="B25" t="s">
        <v>190</v>
      </c>
      <c r="C25" t="s">
        <v>72</v>
      </c>
      <c r="E25" t="str">
        <f>"009941061478"</f>
        <v>009941061478</v>
      </c>
      <c r="F25" s="2">
        <v>44379</v>
      </c>
      <c r="G25">
        <v>202201</v>
      </c>
      <c r="H25" t="s">
        <v>121</v>
      </c>
      <c r="I25" t="s">
        <v>122</v>
      </c>
      <c r="J25" t="s">
        <v>339</v>
      </c>
      <c r="K25" t="s">
        <v>73</v>
      </c>
      <c r="L25" t="s">
        <v>161</v>
      </c>
      <c r="M25" t="s">
        <v>95</v>
      </c>
      <c r="N25" t="s">
        <v>238</v>
      </c>
      <c r="O25" t="s">
        <v>74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23.93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11.6</v>
      </c>
      <c r="BJ25">
        <v>19.2</v>
      </c>
      <c r="BK25">
        <v>20</v>
      </c>
      <c r="BL25">
        <v>132.99</v>
      </c>
      <c r="BM25">
        <v>19.95</v>
      </c>
      <c r="BN25">
        <v>152.94</v>
      </c>
      <c r="BO25">
        <v>152.94</v>
      </c>
      <c r="BQ25" t="s">
        <v>137</v>
      </c>
      <c r="BR25" t="s">
        <v>239</v>
      </c>
      <c r="BS25" s="2">
        <v>44382</v>
      </c>
      <c r="BT25" s="3">
        <v>0.42708333333333331</v>
      </c>
      <c r="BU25" t="s">
        <v>158</v>
      </c>
      <c r="BV25" t="s">
        <v>76</v>
      </c>
      <c r="BY25">
        <v>95998.06</v>
      </c>
      <c r="CA25" t="s">
        <v>182</v>
      </c>
      <c r="CC25" t="s">
        <v>95</v>
      </c>
      <c r="CD25">
        <v>8005</v>
      </c>
      <c r="CE25" t="s">
        <v>78</v>
      </c>
      <c r="CF25" s="2">
        <v>44383</v>
      </c>
      <c r="CI25">
        <v>2</v>
      </c>
      <c r="CJ25">
        <v>1</v>
      </c>
      <c r="CK25" t="s">
        <v>132</v>
      </c>
      <c r="CL25" t="s">
        <v>79</v>
      </c>
    </row>
    <row r="26" spans="1:90" x14ac:dyDescent="0.25">
      <c r="A26" t="s">
        <v>189</v>
      </c>
      <c r="B26" t="s">
        <v>190</v>
      </c>
      <c r="C26" t="s">
        <v>72</v>
      </c>
      <c r="E26" t="str">
        <f>"009941483552"</f>
        <v>009941483552</v>
      </c>
      <c r="F26" s="2">
        <v>44382</v>
      </c>
      <c r="G26">
        <v>202201</v>
      </c>
      <c r="H26" t="s">
        <v>80</v>
      </c>
      <c r="I26" t="s">
        <v>81</v>
      </c>
      <c r="J26" t="s">
        <v>196</v>
      </c>
      <c r="K26" t="s">
        <v>73</v>
      </c>
      <c r="L26" t="s">
        <v>176</v>
      </c>
      <c r="M26" t="s">
        <v>176</v>
      </c>
      <c r="N26" t="s">
        <v>232</v>
      </c>
      <c r="O26" t="s">
        <v>74</v>
      </c>
      <c r="P26" t="str">
        <f>"466482 466443                 "</f>
        <v xml:space="preserve">466482 466443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128.69999999999999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91</v>
      </c>
      <c r="BJ26">
        <v>79.8</v>
      </c>
      <c r="BK26">
        <v>91</v>
      </c>
      <c r="BL26">
        <v>693.28</v>
      </c>
      <c r="BM26">
        <v>103.99</v>
      </c>
      <c r="BN26">
        <v>797.27</v>
      </c>
      <c r="BO26">
        <v>797.27</v>
      </c>
      <c r="BQ26" t="s">
        <v>233</v>
      </c>
      <c r="BR26" t="s">
        <v>199</v>
      </c>
      <c r="BS26" s="2">
        <v>44386</v>
      </c>
      <c r="BT26" s="3">
        <v>0.40277777777777773</v>
      </c>
      <c r="BU26" t="s">
        <v>155</v>
      </c>
      <c r="BV26" t="s">
        <v>79</v>
      </c>
      <c r="BW26" t="s">
        <v>104</v>
      </c>
      <c r="BX26" t="s">
        <v>135</v>
      </c>
      <c r="BY26">
        <v>399168</v>
      </c>
      <c r="CA26" t="s">
        <v>177</v>
      </c>
      <c r="CC26" t="s">
        <v>176</v>
      </c>
      <c r="CD26">
        <v>6835</v>
      </c>
      <c r="CE26" t="s">
        <v>78</v>
      </c>
      <c r="CF26" s="2">
        <v>44390</v>
      </c>
      <c r="CI26">
        <v>3</v>
      </c>
      <c r="CJ26">
        <v>4</v>
      </c>
      <c r="CK26" t="s">
        <v>160</v>
      </c>
      <c r="CL26" t="s">
        <v>79</v>
      </c>
    </row>
    <row r="27" spans="1:90" x14ac:dyDescent="0.25">
      <c r="A27" t="s">
        <v>189</v>
      </c>
      <c r="B27" t="s">
        <v>190</v>
      </c>
      <c r="C27" t="s">
        <v>72</v>
      </c>
      <c r="E27" t="str">
        <f>"009941483553"</f>
        <v>009941483553</v>
      </c>
      <c r="F27" s="2">
        <v>44382</v>
      </c>
      <c r="G27">
        <v>202201</v>
      </c>
      <c r="H27" t="s">
        <v>80</v>
      </c>
      <c r="I27" t="s">
        <v>81</v>
      </c>
      <c r="J27" t="s">
        <v>196</v>
      </c>
      <c r="K27" t="s">
        <v>73</v>
      </c>
      <c r="L27" t="s">
        <v>143</v>
      </c>
      <c r="M27" t="s">
        <v>144</v>
      </c>
      <c r="N27" t="s">
        <v>197</v>
      </c>
      <c r="O27" t="s">
        <v>74</v>
      </c>
      <c r="P27" t="str">
        <f>"466448 466430                 "</f>
        <v xml:space="preserve">466448 466430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23.47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3.9</v>
      </c>
      <c r="BJ27">
        <v>1.2</v>
      </c>
      <c r="BK27">
        <v>4</v>
      </c>
      <c r="BL27">
        <v>130.53</v>
      </c>
      <c r="BM27">
        <v>19.579999999999998</v>
      </c>
      <c r="BN27">
        <v>150.11000000000001</v>
      </c>
      <c r="BO27">
        <v>150.11000000000001</v>
      </c>
      <c r="BQ27" t="s">
        <v>240</v>
      </c>
      <c r="BR27" t="s">
        <v>199</v>
      </c>
      <c r="BS27" s="2">
        <v>44384</v>
      </c>
      <c r="BT27" s="3">
        <v>0.68333333333333324</v>
      </c>
      <c r="BU27" t="s">
        <v>174</v>
      </c>
      <c r="BV27" t="s">
        <v>76</v>
      </c>
      <c r="BY27">
        <v>6171.36</v>
      </c>
      <c r="CC27" t="s">
        <v>144</v>
      </c>
      <c r="CD27">
        <v>6530</v>
      </c>
      <c r="CE27" t="s">
        <v>78</v>
      </c>
      <c r="CF27" s="2">
        <v>44384</v>
      </c>
      <c r="CI27">
        <v>0</v>
      </c>
      <c r="CJ27">
        <v>0</v>
      </c>
      <c r="CK27" t="s">
        <v>160</v>
      </c>
      <c r="CL27" t="s">
        <v>79</v>
      </c>
    </row>
    <row r="28" spans="1:90" x14ac:dyDescent="0.25">
      <c r="A28" t="s">
        <v>189</v>
      </c>
      <c r="B28" t="s">
        <v>190</v>
      </c>
      <c r="C28" t="s">
        <v>72</v>
      </c>
      <c r="E28" t="str">
        <f>"009940041014"</f>
        <v>009940041014</v>
      </c>
      <c r="F28" s="2">
        <v>44382</v>
      </c>
      <c r="G28">
        <v>202201</v>
      </c>
      <c r="H28" t="s">
        <v>149</v>
      </c>
      <c r="I28" t="s">
        <v>150</v>
      </c>
      <c r="J28" t="s">
        <v>281</v>
      </c>
      <c r="K28" t="s">
        <v>73</v>
      </c>
      <c r="L28" t="s">
        <v>80</v>
      </c>
      <c r="M28" t="s">
        <v>81</v>
      </c>
      <c r="N28" t="s">
        <v>333</v>
      </c>
      <c r="O28" t="s">
        <v>74</v>
      </c>
      <c r="P28" t="str">
        <f>"....                          "</f>
        <v xml:space="preserve">....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18.059999999999999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2</v>
      </c>
      <c r="BJ28">
        <v>0.7</v>
      </c>
      <c r="BK28">
        <v>2</v>
      </c>
      <c r="BL28">
        <v>101.56</v>
      </c>
      <c r="BM28">
        <v>15.23</v>
      </c>
      <c r="BN28">
        <v>116.79</v>
      </c>
      <c r="BO28">
        <v>116.79</v>
      </c>
      <c r="BQ28" t="s">
        <v>241</v>
      </c>
      <c r="BR28" t="s">
        <v>242</v>
      </c>
      <c r="BS28" s="2">
        <v>44383</v>
      </c>
      <c r="BT28" s="3">
        <v>0.3756944444444445</v>
      </c>
      <c r="BU28" t="s">
        <v>243</v>
      </c>
      <c r="BV28" t="s">
        <v>76</v>
      </c>
      <c r="BY28">
        <v>3600</v>
      </c>
      <c r="CA28" t="s">
        <v>142</v>
      </c>
      <c r="CC28" t="s">
        <v>81</v>
      </c>
      <c r="CD28">
        <v>1600</v>
      </c>
      <c r="CE28" t="s">
        <v>78</v>
      </c>
      <c r="CF28" s="2">
        <v>44384</v>
      </c>
      <c r="CI28">
        <v>1</v>
      </c>
      <c r="CJ28">
        <v>1</v>
      </c>
      <c r="CK28" t="s">
        <v>159</v>
      </c>
      <c r="CL28" t="s">
        <v>79</v>
      </c>
    </row>
    <row r="29" spans="1:90" x14ac:dyDescent="0.25">
      <c r="A29" t="s">
        <v>189</v>
      </c>
      <c r="B29" t="s">
        <v>190</v>
      </c>
      <c r="C29" t="s">
        <v>72</v>
      </c>
      <c r="E29" t="str">
        <f>"009939921498"</f>
        <v>009939921498</v>
      </c>
      <c r="F29" s="2">
        <v>44379</v>
      </c>
      <c r="G29">
        <v>202201</v>
      </c>
      <c r="H29" t="s">
        <v>153</v>
      </c>
      <c r="I29" t="s">
        <v>154</v>
      </c>
      <c r="J29" t="s">
        <v>244</v>
      </c>
      <c r="K29" t="s">
        <v>73</v>
      </c>
      <c r="L29" t="s">
        <v>92</v>
      </c>
      <c r="M29" t="s">
        <v>93</v>
      </c>
      <c r="N29" t="s">
        <v>245</v>
      </c>
      <c r="O29" t="s">
        <v>74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18.059999999999999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101.56</v>
      </c>
      <c r="BM29">
        <v>15.23</v>
      </c>
      <c r="BN29">
        <v>116.79</v>
      </c>
      <c r="BO29">
        <v>116.79</v>
      </c>
      <c r="BQ29" t="s">
        <v>246</v>
      </c>
      <c r="BR29" t="s">
        <v>247</v>
      </c>
      <c r="BS29" s="2">
        <v>44382</v>
      </c>
      <c r="BT29" s="3">
        <v>0.42708333333333331</v>
      </c>
      <c r="BU29" t="s">
        <v>248</v>
      </c>
      <c r="BV29" t="s">
        <v>76</v>
      </c>
      <c r="BY29">
        <v>1200</v>
      </c>
      <c r="CA29" t="s">
        <v>152</v>
      </c>
      <c r="CC29" t="s">
        <v>93</v>
      </c>
      <c r="CD29">
        <v>46</v>
      </c>
      <c r="CE29" t="s">
        <v>78</v>
      </c>
      <c r="CF29" s="2">
        <v>44382</v>
      </c>
      <c r="CI29">
        <v>0</v>
      </c>
      <c r="CJ29">
        <v>0</v>
      </c>
      <c r="CK29" t="s">
        <v>159</v>
      </c>
      <c r="CL29" t="s">
        <v>79</v>
      </c>
    </row>
    <row r="30" spans="1:90" x14ac:dyDescent="0.25">
      <c r="A30" t="s">
        <v>189</v>
      </c>
      <c r="B30" t="s">
        <v>190</v>
      </c>
      <c r="C30" t="s">
        <v>72</v>
      </c>
      <c r="E30" t="str">
        <f>"009941789467"</f>
        <v>009941789467</v>
      </c>
      <c r="F30" s="2">
        <v>44378</v>
      </c>
      <c r="G30">
        <v>202201</v>
      </c>
      <c r="H30" t="s">
        <v>98</v>
      </c>
      <c r="I30" t="s">
        <v>99</v>
      </c>
      <c r="J30" t="s">
        <v>250</v>
      </c>
      <c r="K30" t="s">
        <v>73</v>
      </c>
      <c r="L30" t="s">
        <v>161</v>
      </c>
      <c r="M30" t="s">
        <v>95</v>
      </c>
      <c r="N30" t="s">
        <v>249</v>
      </c>
      <c r="O30" t="s">
        <v>74</v>
      </c>
      <c r="P30" t="str">
        <f>"NA                            "</f>
        <v xml:space="preserve">NA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19.71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2.6</v>
      </c>
      <c r="BK30">
        <v>3</v>
      </c>
      <c r="BL30">
        <v>110.42</v>
      </c>
      <c r="BM30">
        <v>16.559999999999999</v>
      </c>
      <c r="BN30">
        <v>126.98</v>
      </c>
      <c r="BO30">
        <v>126.98</v>
      </c>
      <c r="BQ30" t="s">
        <v>249</v>
      </c>
      <c r="BR30" t="s">
        <v>250</v>
      </c>
      <c r="BS30" s="2">
        <v>44382</v>
      </c>
      <c r="BT30" s="3">
        <v>0.51666666666666672</v>
      </c>
      <c r="BU30" t="s">
        <v>251</v>
      </c>
      <c r="BV30" t="s">
        <v>76</v>
      </c>
      <c r="BY30">
        <v>12923.86</v>
      </c>
      <c r="CA30" t="s">
        <v>118</v>
      </c>
      <c r="CC30" t="s">
        <v>95</v>
      </c>
      <c r="CD30">
        <v>7945</v>
      </c>
      <c r="CE30" t="s">
        <v>78</v>
      </c>
      <c r="CF30" s="2">
        <v>44383</v>
      </c>
      <c r="CI30">
        <v>2</v>
      </c>
      <c r="CJ30">
        <v>2</v>
      </c>
      <c r="CK30" t="s">
        <v>132</v>
      </c>
      <c r="CL30" t="s">
        <v>79</v>
      </c>
    </row>
    <row r="31" spans="1:90" x14ac:dyDescent="0.25">
      <c r="A31" t="s">
        <v>189</v>
      </c>
      <c r="B31" t="s">
        <v>190</v>
      </c>
      <c r="C31" t="s">
        <v>72</v>
      </c>
      <c r="E31" t="str">
        <f>"009941828285"</f>
        <v>009941828285</v>
      </c>
      <c r="F31" s="2">
        <v>44379</v>
      </c>
      <c r="G31">
        <v>202201</v>
      </c>
      <c r="H31" t="s">
        <v>121</v>
      </c>
      <c r="I31" t="s">
        <v>122</v>
      </c>
      <c r="J31" t="s">
        <v>186</v>
      </c>
      <c r="K31" t="s">
        <v>73</v>
      </c>
      <c r="L31" t="s">
        <v>161</v>
      </c>
      <c r="M31" t="s">
        <v>95</v>
      </c>
      <c r="N31" t="s">
        <v>349</v>
      </c>
      <c r="O31" t="s">
        <v>74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19.71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1.1000000000000001</v>
      </c>
      <c r="BJ31">
        <v>2.2000000000000002</v>
      </c>
      <c r="BK31">
        <v>3</v>
      </c>
      <c r="BL31">
        <v>110.42</v>
      </c>
      <c r="BM31">
        <v>16.559999999999999</v>
      </c>
      <c r="BN31">
        <v>126.98</v>
      </c>
      <c r="BO31">
        <v>126.98</v>
      </c>
      <c r="BQ31" t="s">
        <v>252</v>
      </c>
      <c r="BR31" t="s">
        <v>184</v>
      </c>
      <c r="BS31" s="2">
        <v>44382</v>
      </c>
      <c r="BT31" s="3">
        <v>0.55277777777777781</v>
      </c>
      <c r="BU31" t="s">
        <v>253</v>
      </c>
      <c r="BV31" t="s">
        <v>76</v>
      </c>
      <c r="BY31">
        <v>10760.91</v>
      </c>
      <c r="CA31" t="s">
        <v>254</v>
      </c>
      <c r="CC31" t="s">
        <v>95</v>
      </c>
      <c r="CD31">
        <v>7800</v>
      </c>
      <c r="CE31" t="s">
        <v>78</v>
      </c>
      <c r="CF31" s="2">
        <v>44383</v>
      </c>
      <c r="CI31">
        <v>2</v>
      </c>
      <c r="CJ31">
        <v>1</v>
      </c>
      <c r="CK31" t="s">
        <v>132</v>
      </c>
      <c r="CL31" t="s">
        <v>79</v>
      </c>
    </row>
    <row r="32" spans="1:90" x14ac:dyDescent="0.25">
      <c r="A32" t="s">
        <v>189</v>
      </c>
      <c r="B32" t="s">
        <v>190</v>
      </c>
      <c r="C32" t="s">
        <v>72</v>
      </c>
      <c r="E32" t="str">
        <f>"009941483555"</f>
        <v>009941483555</v>
      </c>
      <c r="F32" s="2">
        <v>44383</v>
      </c>
      <c r="G32">
        <v>202201</v>
      </c>
      <c r="H32" t="s">
        <v>80</v>
      </c>
      <c r="I32" t="s">
        <v>81</v>
      </c>
      <c r="J32" t="s">
        <v>196</v>
      </c>
      <c r="K32" t="s">
        <v>73</v>
      </c>
      <c r="L32" t="s">
        <v>143</v>
      </c>
      <c r="M32" t="s">
        <v>144</v>
      </c>
      <c r="N32" t="s">
        <v>197</v>
      </c>
      <c r="O32" t="s">
        <v>74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127.32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42</v>
      </c>
      <c r="BJ32">
        <v>89.7</v>
      </c>
      <c r="BK32">
        <v>90</v>
      </c>
      <c r="BL32">
        <v>685.88</v>
      </c>
      <c r="BM32">
        <v>102.88</v>
      </c>
      <c r="BN32">
        <v>788.76</v>
      </c>
      <c r="BO32">
        <v>788.76</v>
      </c>
      <c r="BQ32" t="s">
        <v>198</v>
      </c>
      <c r="BR32" t="s">
        <v>199</v>
      </c>
      <c r="BS32" s="2">
        <v>44385</v>
      </c>
      <c r="BT32" s="3">
        <v>0.51666666666666672</v>
      </c>
      <c r="BU32" t="s">
        <v>236</v>
      </c>
      <c r="BV32" t="s">
        <v>76</v>
      </c>
      <c r="BY32">
        <v>448431</v>
      </c>
      <c r="CC32" t="s">
        <v>144</v>
      </c>
      <c r="CD32">
        <v>6529</v>
      </c>
      <c r="CE32" t="s">
        <v>78</v>
      </c>
      <c r="CF32" s="2">
        <v>44385</v>
      </c>
      <c r="CI32">
        <v>0</v>
      </c>
      <c r="CJ32">
        <v>0</v>
      </c>
      <c r="CK32" t="s">
        <v>160</v>
      </c>
      <c r="CL32" t="s">
        <v>79</v>
      </c>
    </row>
    <row r="33" spans="1:90" x14ac:dyDescent="0.25">
      <c r="A33" t="s">
        <v>189</v>
      </c>
      <c r="B33" t="s">
        <v>190</v>
      </c>
      <c r="C33" t="s">
        <v>72</v>
      </c>
      <c r="E33" t="str">
        <f>"009940641782"</f>
        <v>009940641782</v>
      </c>
      <c r="F33" s="2">
        <v>44382</v>
      </c>
      <c r="G33">
        <v>202201</v>
      </c>
      <c r="H33" t="s">
        <v>94</v>
      </c>
      <c r="I33" t="s">
        <v>95</v>
      </c>
      <c r="J33" t="s">
        <v>336</v>
      </c>
      <c r="K33" t="s">
        <v>73</v>
      </c>
      <c r="L33" t="s">
        <v>121</v>
      </c>
      <c r="M33" t="s">
        <v>122</v>
      </c>
      <c r="N33" t="s">
        <v>339</v>
      </c>
      <c r="O33" t="s">
        <v>74</v>
      </c>
      <c r="P33" t="str">
        <f>"JHB                           "</f>
        <v xml:space="preserve">JHB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45.88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2</v>
      </c>
      <c r="BI33">
        <v>35.9</v>
      </c>
      <c r="BJ33">
        <v>45.5</v>
      </c>
      <c r="BK33">
        <v>46</v>
      </c>
      <c r="BL33">
        <v>250.36</v>
      </c>
      <c r="BM33">
        <v>37.549999999999997</v>
      </c>
      <c r="BN33">
        <v>287.91000000000003</v>
      </c>
      <c r="BO33">
        <v>287.91000000000003</v>
      </c>
      <c r="BQ33" t="s">
        <v>234</v>
      </c>
      <c r="BR33" t="s">
        <v>255</v>
      </c>
      <c r="BS33" s="2">
        <v>44384</v>
      </c>
      <c r="BT33" s="3">
        <v>0.39513888888888887</v>
      </c>
      <c r="BU33" t="s">
        <v>256</v>
      </c>
      <c r="BV33" t="s">
        <v>76</v>
      </c>
      <c r="BY33">
        <v>227506.8</v>
      </c>
      <c r="CA33" t="s">
        <v>119</v>
      </c>
      <c r="CC33" t="s">
        <v>122</v>
      </c>
      <c r="CD33">
        <v>1683</v>
      </c>
      <c r="CE33" t="s">
        <v>78</v>
      </c>
      <c r="CF33" s="2">
        <v>44385</v>
      </c>
      <c r="CI33">
        <v>2</v>
      </c>
      <c r="CJ33">
        <v>2</v>
      </c>
      <c r="CK33" t="s">
        <v>132</v>
      </c>
      <c r="CL33" t="s">
        <v>79</v>
      </c>
    </row>
    <row r="34" spans="1:90" x14ac:dyDescent="0.25">
      <c r="A34" t="s">
        <v>189</v>
      </c>
      <c r="B34" t="s">
        <v>190</v>
      </c>
      <c r="C34" t="s">
        <v>72</v>
      </c>
      <c r="E34" t="str">
        <f>"009940641780"</f>
        <v>009940641780</v>
      </c>
      <c r="F34" s="2">
        <v>44382</v>
      </c>
      <c r="G34">
        <v>202201</v>
      </c>
      <c r="H34" t="s">
        <v>94</v>
      </c>
      <c r="I34" t="s">
        <v>95</v>
      </c>
      <c r="J34" t="s">
        <v>336</v>
      </c>
      <c r="K34" t="s">
        <v>73</v>
      </c>
      <c r="L34" t="s">
        <v>84</v>
      </c>
      <c r="M34" t="s">
        <v>85</v>
      </c>
      <c r="N34" t="s">
        <v>210</v>
      </c>
      <c r="O34" t="s">
        <v>74</v>
      </c>
      <c r="P34" t="str">
        <f>"PE                            "</f>
        <v xml:space="preserve">PE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19.559999999999999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3</v>
      </c>
      <c r="BJ34">
        <v>4.8</v>
      </c>
      <c r="BK34">
        <v>5</v>
      </c>
      <c r="BL34">
        <v>109.6</v>
      </c>
      <c r="BM34">
        <v>16.440000000000001</v>
      </c>
      <c r="BN34">
        <v>126.04</v>
      </c>
      <c r="BO34">
        <v>126.04</v>
      </c>
      <c r="BQ34" t="s">
        <v>193</v>
      </c>
      <c r="BR34" t="s">
        <v>255</v>
      </c>
      <c r="BS34" s="2">
        <v>44384</v>
      </c>
      <c r="BT34" s="3">
        <v>0.40972222222222227</v>
      </c>
      <c r="BU34" t="s">
        <v>203</v>
      </c>
      <c r="BV34" t="s">
        <v>76</v>
      </c>
      <c r="BY34">
        <v>24000</v>
      </c>
      <c r="CA34" t="s">
        <v>126</v>
      </c>
      <c r="CC34" t="s">
        <v>85</v>
      </c>
      <c r="CD34">
        <v>6001</v>
      </c>
      <c r="CE34" t="s">
        <v>78</v>
      </c>
      <c r="CF34" s="2">
        <v>44384</v>
      </c>
      <c r="CI34">
        <v>2</v>
      </c>
      <c r="CJ34">
        <v>2</v>
      </c>
      <c r="CK34" t="s">
        <v>133</v>
      </c>
      <c r="CL34" t="s">
        <v>79</v>
      </c>
    </row>
    <row r="35" spans="1:90" x14ac:dyDescent="0.25">
      <c r="A35" t="s">
        <v>189</v>
      </c>
      <c r="B35" t="s">
        <v>190</v>
      </c>
      <c r="C35" t="s">
        <v>72</v>
      </c>
      <c r="E35" t="str">
        <f>"009941483554"</f>
        <v>009941483554</v>
      </c>
      <c r="F35" s="2">
        <v>44383</v>
      </c>
      <c r="G35">
        <v>202201</v>
      </c>
      <c r="H35" t="s">
        <v>80</v>
      </c>
      <c r="I35" t="s">
        <v>81</v>
      </c>
      <c r="J35" t="s">
        <v>196</v>
      </c>
      <c r="K35" t="s">
        <v>73</v>
      </c>
      <c r="L35" t="s">
        <v>176</v>
      </c>
      <c r="M35" t="s">
        <v>176</v>
      </c>
      <c r="N35" t="s">
        <v>232</v>
      </c>
      <c r="O35" t="s">
        <v>74</v>
      </c>
      <c r="P35" t="str">
        <f>"466605 466512 466685          "</f>
        <v xml:space="preserve">466605 466512 466685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23.47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12.4</v>
      </c>
      <c r="BJ35">
        <v>4</v>
      </c>
      <c r="BK35">
        <v>13</v>
      </c>
      <c r="BL35">
        <v>130.53</v>
      </c>
      <c r="BM35">
        <v>19.579999999999998</v>
      </c>
      <c r="BN35">
        <v>150.11000000000001</v>
      </c>
      <c r="BO35">
        <v>150.11000000000001</v>
      </c>
      <c r="BQ35" t="s">
        <v>233</v>
      </c>
      <c r="BR35" t="s">
        <v>199</v>
      </c>
      <c r="BS35" s="2">
        <v>44389</v>
      </c>
      <c r="BT35" s="3">
        <v>0.27013888888888887</v>
      </c>
      <c r="BU35" t="s">
        <v>257</v>
      </c>
      <c r="BV35" t="s">
        <v>79</v>
      </c>
      <c r="BW35" t="s">
        <v>104</v>
      </c>
      <c r="BX35" t="s">
        <v>128</v>
      </c>
      <c r="BY35">
        <v>19976</v>
      </c>
      <c r="CA35" t="s">
        <v>177</v>
      </c>
      <c r="CC35" t="s">
        <v>176</v>
      </c>
      <c r="CD35">
        <v>6836</v>
      </c>
      <c r="CE35" t="s">
        <v>78</v>
      </c>
      <c r="CF35" s="2">
        <v>44390</v>
      </c>
      <c r="CI35">
        <v>3</v>
      </c>
      <c r="CJ35">
        <v>4</v>
      </c>
      <c r="CK35" t="s">
        <v>160</v>
      </c>
      <c r="CL35" t="s">
        <v>79</v>
      </c>
    </row>
    <row r="36" spans="1:90" x14ac:dyDescent="0.25">
      <c r="A36" t="s">
        <v>189</v>
      </c>
      <c r="B36" t="s">
        <v>190</v>
      </c>
      <c r="C36" t="s">
        <v>72</v>
      </c>
      <c r="E36" t="str">
        <f>"009940641781"</f>
        <v>009940641781</v>
      </c>
      <c r="F36" s="2">
        <v>44382</v>
      </c>
      <c r="G36">
        <v>202201</v>
      </c>
      <c r="H36" t="s">
        <v>94</v>
      </c>
      <c r="I36" t="s">
        <v>95</v>
      </c>
      <c r="J36" t="s">
        <v>336</v>
      </c>
      <c r="K36" t="s">
        <v>73</v>
      </c>
      <c r="L36" t="s">
        <v>113</v>
      </c>
      <c r="M36" t="s">
        <v>114</v>
      </c>
      <c r="N36" t="s">
        <v>350</v>
      </c>
      <c r="O36" t="s">
        <v>74</v>
      </c>
      <c r="P36" t="str">
        <f>"DBN                           "</f>
        <v xml:space="preserve">DBN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56.01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2</v>
      </c>
      <c r="BI36">
        <v>31.1</v>
      </c>
      <c r="BJ36">
        <v>57.9</v>
      </c>
      <c r="BK36">
        <v>58</v>
      </c>
      <c r="BL36">
        <v>304.52999999999997</v>
      </c>
      <c r="BM36">
        <v>45.68</v>
      </c>
      <c r="BN36">
        <v>350.21</v>
      </c>
      <c r="BO36">
        <v>350.21</v>
      </c>
      <c r="BQ36" t="s">
        <v>188</v>
      </c>
      <c r="BR36" t="s">
        <v>255</v>
      </c>
      <c r="BS36" s="2">
        <v>44384</v>
      </c>
      <c r="BT36" s="3">
        <v>0.57986111111111105</v>
      </c>
      <c r="BU36" t="s">
        <v>157</v>
      </c>
      <c r="BV36" t="s">
        <v>76</v>
      </c>
      <c r="BY36">
        <v>289519.43</v>
      </c>
      <c r="CA36" t="s">
        <v>165</v>
      </c>
      <c r="CC36" t="s">
        <v>114</v>
      </c>
      <c r="CD36">
        <v>4300</v>
      </c>
      <c r="CE36" t="s">
        <v>78</v>
      </c>
      <c r="CF36" s="2">
        <v>44384</v>
      </c>
      <c r="CI36">
        <v>2</v>
      </c>
      <c r="CJ36">
        <v>2</v>
      </c>
      <c r="CK36" t="s">
        <v>132</v>
      </c>
      <c r="CL36" t="s">
        <v>79</v>
      </c>
    </row>
    <row r="37" spans="1:90" x14ac:dyDescent="0.25">
      <c r="A37" t="s">
        <v>189</v>
      </c>
      <c r="B37" t="s">
        <v>190</v>
      </c>
      <c r="C37" t="s">
        <v>72</v>
      </c>
      <c r="E37" t="str">
        <f>"009940041015"</f>
        <v>009940041015</v>
      </c>
      <c r="F37" s="2">
        <v>44384</v>
      </c>
      <c r="G37">
        <v>202201</v>
      </c>
      <c r="H37" t="s">
        <v>172</v>
      </c>
      <c r="I37" t="s">
        <v>173</v>
      </c>
      <c r="J37" t="s">
        <v>281</v>
      </c>
      <c r="K37" t="s">
        <v>73</v>
      </c>
      <c r="L37" t="s">
        <v>80</v>
      </c>
      <c r="M37" t="s">
        <v>81</v>
      </c>
      <c r="N37" t="s">
        <v>333</v>
      </c>
      <c r="O37" t="s">
        <v>74</v>
      </c>
      <c r="P37" t="str">
        <f>"....                          "</f>
        <v xml:space="preserve">....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19.23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102.73</v>
      </c>
      <c r="BM37">
        <v>15.41</v>
      </c>
      <c r="BN37">
        <v>118.14</v>
      </c>
      <c r="BO37">
        <v>118.14</v>
      </c>
      <c r="BQ37" t="s">
        <v>241</v>
      </c>
      <c r="BR37" t="s">
        <v>258</v>
      </c>
      <c r="BS37" s="2">
        <v>44385</v>
      </c>
      <c r="BT37" s="3">
        <v>0.37013888888888885</v>
      </c>
      <c r="BU37" t="s">
        <v>243</v>
      </c>
      <c r="BV37" t="s">
        <v>76</v>
      </c>
      <c r="BY37">
        <v>1200</v>
      </c>
      <c r="CA37" t="s">
        <v>142</v>
      </c>
      <c r="CC37" t="s">
        <v>81</v>
      </c>
      <c r="CD37">
        <v>1600</v>
      </c>
      <c r="CE37" t="s">
        <v>78</v>
      </c>
      <c r="CF37" s="2">
        <v>44385</v>
      </c>
      <c r="CI37">
        <v>1</v>
      </c>
      <c r="CJ37">
        <v>1</v>
      </c>
      <c r="CK37" t="s">
        <v>159</v>
      </c>
      <c r="CL37" t="s">
        <v>79</v>
      </c>
    </row>
    <row r="38" spans="1:90" x14ac:dyDescent="0.25">
      <c r="A38" t="s">
        <v>189</v>
      </c>
      <c r="B38" t="s">
        <v>190</v>
      </c>
      <c r="C38" t="s">
        <v>72</v>
      </c>
      <c r="E38" t="str">
        <f>"009940641785"</f>
        <v>009940641785</v>
      </c>
      <c r="F38" s="2">
        <v>44390</v>
      </c>
      <c r="G38">
        <v>202201</v>
      </c>
      <c r="H38" t="s">
        <v>94</v>
      </c>
      <c r="I38" t="s">
        <v>95</v>
      </c>
      <c r="J38" t="s">
        <v>336</v>
      </c>
      <c r="K38" t="s">
        <v>73</v>
      </c>
      <c r="L38" t="s">
        <v>121</v>
      </c>
      <c r="M38" t="s">
        <v>122</v>
      </c>
      <c r="N38" t="s">
        <v>186</v>
      </c>
      <c r="O38" t="s">
        <v>74</v>
      </c>
      <c r="P38" t="str">
        <f>"JHB                           "</f>
        <v xml:space="preserve">JHB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47.07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2</v>
      </c>
      <c r="BI38">
        <v>43.8</v>
      </c>
      <c r="BJ38">
        <v>40.700000000000003</v>
      </c>
      <c r="BK38">
        <v>44</v>
      </c>
      <c r="BL38">
        <v>244.21</v>
      </c>
      <c r="BM38">
        <v>36.630000000000003</v>
      </c>
      <c r="BN38">
        <v>280.83999999999997</v>
      </c>
      <c r="BO38">
        <v>280.83999999999997</v>
      </c>
      <c r="BQ38" t="s">
        <v>234</v>
      </c>
      <c r="BR38" t="s">
        <v>255</v>
      </c>
      <c r="BS38" s="2">
        <v>44393</v>
      </c>
      <c r="BT38" s="3">
        <v>0.58611111111111114</v>
      </c>
      <c r="BU38" t="s">
        <v>259</v>
      </c>
      <c r="BV38" t="s">
        <v>79</v>
      </c>
      <c r="BY38">
        <v>203539.44</v>
      </c>
      <c r="CA38" t="s">
        <v>119</v>
      </c>
      <c r="CC38" t="s">
        <v>122</v>
      </c>
      <c r="CD38">
        <v>1683</v>
      </c>
      <c r="CE38" t="s">
        <v>78</v>
      </c>
      <c r="CF38" s="2">
        <v>44396</v>
      </c>
      <c r="CI38">
        <v>2</v>
      </c>
      <c r="CJ38">
        <v>3</v>
      </c>
      <c r="CK38" t="s">
        <v>132</v>
      </c>
      <c r="CL38" t="s">
        <v>79</v>
      </c>
    </row>
    <row r="39" spans="1:90" x14ac:dyDescent="0.25">
      <c r="A39" t="s">
        <v>189</v>
      </c>
      <c r="B39" t="s">
        <v>190</v>
      </c>
      <c r="C39" t="s">
        <v>72</v>
      </c>
      <c r="E39" t="str">
        <f>"009940641788"</f>
        <v>009940641788</v>
      </c>
      <c r="F39" s="2">
        <v>44383</v>
      </c>
      <c r="G39">
        <v>202201</v>
      </c>
      <c r="H39" t="s">
        <v>94</v>
      </c>
      <c r="I39" t="s">
        <v>95</v>
      </c>
      <c r="J39" t="s">
        <v>336</v>
      </c>
      <c r="K39" t="s">
        <v>73</v>
      </c>
      <c r="L39" t="s">
        <v>161</v>
      </c>
      <c r="M39" t="s">
        <v>95</v>
      </c>
      <c r="N39" t="s">
        <v>260</v>
      </c>
      <c r="O39" t="s">
        <v>74</v>
      </c>
      <c r="P39" t="str">
        <f>"MT CPT                        "</f>
        <v xml:space="preserve">MT CPT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13.54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1.5</v>
      </c>
      <c r="BJ39">
        <v>3</v>
      </c>
      <c r="BK39">
        <v>3</v>
      </c>
      <c r="BL39">
        <v>77.42</v>
      </c>
      <c r="BM39">
        <v>11.61</v>
      </c>
      <c r="BN39">
        <v>89.03</v>
      </c>
      <c r="BO39">
        <v>89.03</v>
      </c>
      <c r="BQ39" t="s">
        <v>261</v>
      </c>
      <c r="BR39" t="s">
        <v>255</v>
      </c>
      <c r="BS39" s="2">
        <v>44384</v>
      </c>
      <c r="BT39" s="3">
        <v>0.3888888888888889</v>
      </c>
      <c r="BU39" t="s">
        <v>262</v>
      </c>
      <c r="BV39" t="s">
        <v>76</v>
      </c>
      <c r="BY39">
        <v>15069.6</v>
      </c>
      <c r="CA39" t="s">
        <v>170</v>
      </c>
      <c r="CC39" t="s">
        <v>95</v>
      </c>
      <c r="CD39">
        <v>7925</v>
      </c>
      <c r="CE39" t="s">
        <v>78</v>
      </c>
      <c r="CF39" s="2">
        <v>44385</v>
      </c>
      <c r="CI39">
        <v>1</v>
      </c>
      <c r="CJ39">
        <v>1</v>
      </c>
      <c r="CK39" t="s">
        <v>120</v>
      </c>
      <c r="CL39" t="s">
        <v>79</v>
      </c>
    </row>
    <row r="40" spans="1:90" x14ac:dyDescent="0.25">
      <c r="A40" t="s">
        <v>189</v>
      </c>
      <c r="B40" t="s">
        <v>190</v>
      </c>
      <c r="C40" t="s">
        <v>72</v>
      </c>
      <c r="E40" t="str">
        <f>"009940641790"</f>
        <v>009940641790</v>
      </c>
      <c r="F40" s="2">
        <v>44383</v>
      </c>
      <c r="G40">
        <v>202201</v>
      </c>
      <c r="H40" t="s">
        <v>94</v>
      </c>
      <c r="I40" t="s">
        <v>95</v>
      </c>
      <c r="J40" t="s">
        <v>336</v>
      </c>
      <c r="K40" t="s">
        <v>73</v>
      </c>
      <c r="L40" t="s">
        <v>139</v>
      </c>
      <c r="M40" t="s">
        <v>140</v>
      </c>
      <c r="N40" t="s">
        <v>263</v>
      </c>
      <c r="O40" t="s">
        <v>74</v>
      </c>
      <c r="P40" t="str">
        <f>"MT CPT                        "</f>
        <v xml:space="preserve">MT CPT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19.71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2.4</v>
      </c>
      <c r="BJ40">
        <v>4.0999999999999996</v>
      </c>
      <c r="BK40">
        <v>4</v>
      </c>
      <c r="BL40">
        <v>110.42</v>
      </c>
      <c r="BM40">
        <v>16.559999999999999</v>
      </c>
      <c r="BN40">
        <v>126.98</v>
      </c>
      <c r="BO40">
        <v>126.98</v>
      </c>
      <c r="BQ40" t="s">
        <v>264</v>
      </c>
      <c r="BR40" t="s">
        <v>255</v>
      </c>
      <c r="BS40" s="2">
        <v>44386</v>
      </c>
      <c r="BT40" s="3">
        <v>0.57152777777777775</v>
      </c>
      <c r="BU40" t="s">
        <v>265</v>
      </c>
      <c r="BV40" t="s">
        <v>79</v>
      </c>
      <c r="BW40" t="s">
        <v>110</v>
      </c>
      <c r="BX40" t="s">
        <v>156</v>
      </c>
      <c r="BY40">
        <v>20268.79</v>
      </c>
      <c r="CA40" t="s">
        <v>141</v>
      </c>
      <c r="CC40" t="s">
        <v>140</v>
      </c>
      <c r="CD40">
        <v>4150</v>
      </c>
      <c r="CE40" t="s">
        <v>78</v>
      </c>
      <c r="CF40" s="2">
        <v>44386</v>
      </c>
      <c r="CI40">
        <v>2</v>
      </c>
      <c r="CJ40">
        <v>3</v>
      </c>
      <c r="CK40" t="s">
        <v>132</v>
      </c>
      <c r="CL40" t="s">
        <v>79</v>
      </c>
    </row>
    <row r="41" spans="1:90" x14ac:dyDescent="0.25">
      <c r="A41" t="s">
        <v>189</v>
      </c>
      <c r="B41" t="s">
        <v>190</v>
      </c>
      <c r="C41" t="s">
        <v>72</v>
      </c>
      <c r="E41" t="str">
        <f>"009940641787"</f>
        <v>009940641787</v>
      </c>
      <c r="F41" s="2">
        <v>44384</v>
      </c>
      <c r="G41">
        <v>202201</v>
      </c>
      <c r="H41" t="s">
        <v>94</v>
      </c>
      <c r="I41" t="s">
        <v>95</v>
      </c>
      <c r="J41" t="s">
        <v>336</v>
      </c>
      <c r="K41" t="s">
        <v>73</v>
      </c>
      <c r="L41" t="s">
        <v>84</v>
      </c>
      <c r="M41" t="s">
        <v>85</v>
      </c>
      <c r="N41" t="s">
        <v>210</v>
      </c>
      <c r="O41" t="s">
        <v>74</v>
      </c>
      <c r="P41" t="str">
        <f>"P.E                           "</f>
        <v xml:space="preserve">P.E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30.83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24.3</v>
      </c>
      <c r="BJ41">
        <v>26.9</v>
      </c>
      <c r="BK41">
        <v>27</v>
      </c>
      <c r="BL41">
        <v>161.66999999999999</v>
      </c>
      <c r="BM41">
        <v>24.25</v>
      </c>
      <c r="BN41">
        <v>185.92</v>
      </c>
      <c r="BO41">
        <v>185.92</v>
      </c>
      <c r="BQ41" t="s">
        <v>193</v>
      </c>
      <c r="BR41" t="s">
        <v>255</v>
      </c>
      <c r="BS41" s="2">
        <v>44386</v>
      </c>
      <c r="BT41" s="3">
        <v>0.38194444444444442</v>
      </c>
      <c r="BU41" t="s">
        <v>203</v>
      </c>
      <c r="BV41" t="s">
        <v>76</v>
      </c>
      <c r="BY41">
        <v>134265.60000000001</v>
      </c>
      <c r="CA41" t="s">
        <v>126</v>
      </c>
      <c r="CC41" t="s">
        <v>85</v>
      </c>
      <c r="CD41">
        <v>6001</v>
      </c>
      <c r="CE41" t="s">
        <v>78</v>
      </c>
      <c r="CF41" s="2">
        <v>44386</v>
      </c>
      <c r="CI41">
        <v>2</v>
      </c>
      <c r="CJ41">
        <v>2</v>
      </c>
      <c r="CK41" t="s">
        <v>133</v>
      </c>
      <c r="CL41" t="s">
        <v>79</v>
      </c>
    </row>
    <row r="42" spans="1:90" x14ac:dyDescent="0.25">
      <c r="A42" t="s">
        <v>189</v>
      </c>
      <c r="B42" t="s">
        <v>190</v>
      </c>
      <c r="C42" t="s">
        <v>72</v>
      </c>
      <c r="E42" t="str">
        <f>"009941483556"</f>
        <v>009941483556</v>
      </c>
      <c r="F42" s="2">
        <v>44384</v>
      </c>
      <c r="G42">
        <v>202201</v>
      </c>
      <c r="H42" t="s">
        <v>80</v>
      </c>
      <c r="I42" t="s">
        <v>81</v>
      </c>
      <c r="J42" t="s">
        <v>196</v>
      </c>
      <c r="K42" t="s">
        <v>73</v>
      </c>
      <c r="L42" t="s">
        <v>176</v>
      </c>
      <c r="M42" t="s">
        <v>176</v>
      </c>
      <c r="N42" t="s">
        <v>232</v>
      </c>
      <c r="O42" t="s">
        <v>74</v>
      </c>
      <c r="P42" t="str">
        <f>"466776                        "</f>
        <v xml:space="preserve">466776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25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10.3</v>
      </c>
      <c r="BJ42">
        <v>7.5</v>
      </c>
      <c r="BK42">
        <v>11</v>
      </c>
      <c r="BL42">
        <v>132.06</v>
      </c>
      <c r="BM42">
        <v>19.809999999999999</v>
      </c>
      <c r="BN42">
        <v>151.87</v>
      </c>
      <c r="BO42">
        <v>151.87</v>
      </c>
      <c r="BQ42" t="s">
        <v>233</v>
      </c>
      <c r="BR42" t="s">
        <v>199</v>
      </c>
      <c r="BS42" s="2">
        <v>44389</v>
      </c>
      <c r="BT42" s="3">
        <v>0.27013888888888887</v>
      </c>
      <c r="BU42" t="s">
        <v>257</v>
      </c>
      <c r="BV42" t="s">
        <v>76</v>
      </c>
      <c r="BY42">
        <v>37608.959999999999</v>
      </c>
      <c r="CA42" t="s">
        <v>177</v>
      </c>
      <c r="CC42" t="s">
        <v>176</v>
      </c>
      <c r="CD42">
        <v>6836</v>
      </c>
      <c r="CE42" t="s">
        <v>78</v>
      </c>
      <c r="CF42" s="2">
        <v>44390</v>
      </c>
      <c r="CI42">
        <v>3</v>
      </c>
      <c r="CJ42">
        <v>3</v>
      </c>
      <c r="CK42" t="s">
        <v>160</v>
      </c>
      <c r="CL42" t="s">
        <v>79</v>
      </c>
    </row>
    <row r="43" spans="1:90" x14ac:dyDescent="0.25">
      <c r="A43" t="s">
        <v>189</v>
      </c>
      <c r="B43" t="s">
        <v>190</v>
      </c>
      <c r="C43" t="s">
        <v>72</v>
      </c>
      <c r="E43" t="str">
        <f>"009941571136"</f>
        <v>009941571136</v>
      </c>
      <c r="F43" s="2">
        <v>44383</v>
      </c>
      <c r="G43">
        <v>202201</v>
      </c>
      <c r="H43" t="s">
        <v>90</v>
      </c>
      <c r="I43" t="s">
        <v>91</v>
      </c>
      <c r="J43" t="s">
        <v>340</v>
      </c>
      <c r="K43" t="s">
        <v>73</v>
      </c>
      <c r="L43" t="s">
        <v>161</v>
      </c>
      <c r="M43" t="s">
        <v>95</v>
      </c>
      <c r="N43" t="s">
        <v>341</v>
      </c>
      <c r="O43" t="s">
        <v>74</v>
      </c>
      <c r="P43" t="str">
        <f>"PVT                           "</f>
        <v xml:space="preserve">PVT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23.47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10</v>
      </c>
      <c r="BJ43">
        <v>2.4</v>
      </c>
      <c r="BK43">
        <v>10</v>
      </c>
      <c r="BL43">
        <v>130.53</v>
      </c>
      <c r="BM43">
        <v>19.579999999999998</v>
      </c>
      <c r="BN43">
        <v>150.11000000000001</v>
      </c>
      <c r="BO43">
        <v>150.11000000000001</v>
      </c>
      <c r="BQ43" t="s">
        <v>266</v>
      </c>
      <c r="BR43" t="s">
        <v>267</v>
      </c>
      <c r="BS43" s="2">
        <v>44385</v>
      </c>
      <c r="BT43" s="3">
        <v>0.43958333333333338</v>
      </c>
      <c r="BU43" t="s">
        <v>268</v>
      </c>
      <c r="BV43" t="s">
        <v>76</v>
      </c>
      <c r="BY43">
        <v>12000</v>
      </c>
      <c r="CA43" t="s">
        <v>254</v>
      </c>
      <c r="CC43" t="s">
        <v>95</v>
      </c>
      <c r="CD43">
        <v>8000</v>
      </c>
      <c r="CE43" t="s">
        <v>78</v>
      </c>
      <c r="CF43" s="2">
        <v>44386</v>
      </c>
      <c r="CI43">
        <v>3</v>
      </c>
      <c r="CJ43">
        <v>2</v>
      </c>
      <c r="CK43" t="s">
        <v>183</v>
      </c>
      <c r="CL43" t="s">
        <v>79</v>
      </c>
    </row>
    <row r="44" spans="1:90" x14ac:dyDescent="0.25">
      <c r="A44" t="s">
        <v>189</v>
      </c>
      <c r="B44" t="s">
        <v>190</v>
      </c>
      <c r="C44" t="s">
        <v>72</v>
      </c>
      <c r="E44" t="str">
        <f>"009940641784"</f>
        <v>009940641784</v>
      </c>
      <c r="F44" s="2">
        <v>44385</v>
      </c>
      <c r="G44">
        <v>202201</v>
      </c>
      <c r="H44" t="s">
        <v>94</v>
      </c>
      <c r="I44" t="s">
        <v>95</v>
      </c>
      <c r="J44" t="s">
        <v>336</v>
      </c>
      <c r="K44" t="s">
        <v>73</v>
      </c>
      <c r="L44" t="s">
        <v>113</v>
      </c>
      <c r="M44" t="s">
        <v>114</v>
      </c>
      <c r="N44" t="s">
        <v>350</v>
      </c>
      <c r="O44" t="s">
        <v>74</v>
      </c>
      <c r="P44" t="str">
        <f>"DBN                           "</f>
        <v xml:space="preserve">DBN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63.26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3</v>
      </c>
      <c r="BI44">
        <v>61.4</v>
      </c>
      <c r="BJ44">
        <v>60</v>
      </c>
      <c r="BK44">
        <v>62</v>
      </c>
      <c r="BL44">
        <v>326.45999999999998</v>
      </c>
      <c r="BM44">
        <v>48.97</v>
      </c>
      <c r="BN44">
        <v>375.43</v>
      </c>
      <c r="BO44">
        <v>375.43</v>
      </c>
      <c r="BQ44" t="s">
        <v>188</v>
      </c>
      <c r="BR44" t="s">
        <v>255</v>
      </c>
      <c r="BS44" s="2">
        <v>44397</v>
      </c>
      <c r="BT44" s="3">
        <v>0.59027777777777779</v>
      </c>
      <c r="BU44" t="s">
        <v>187</v>
      </c>
      <c r="BV44" t="s">
        <v>79</v>
      </c>
      <c r="BW44" t="s">
        <v>101</v>
      </c>
      <c r="BX44" t="s">
        <v>105</v>
      </c>
      <c r="BY44">
        <v>299831.59999999998</v>
      </c>
      <c r="CA44" t="s">
        <v>165</v>
      </c>
      <c r="CC44" t="s">
        <v>114</v>
      </c>
      <c r="CD44">
        <v>4300</v>
      </c>
      <c r="CE44" t="s">
        <v>78</v>
      </c>
      <c r="CF44" s="2">
        <v>44397</v>
      </c>
      <c r="CI44">
        <v>2</v>
      </c>
      <c r="CJ44">
        <v>8</v>
      </c>
      <c r="CK44" t="s">
        <v>132</v>
      </c>
      <c r="CL44" t="s">
        <v>79</v>
      </c>
    </row>
    <row r="45" spans="1:90" x14ac:dyDescent="0.25">
      <c r="A45" t="s">
        <v>189</v>
      </c>
      <c r="B45" t="s">
        <v>190</v>
      </c>
      <c r="C45" t="s">
        <v>72</v>
      </c>
      <c r="E45" t="str">
        <f>"009940641789"</f>
        <v>009940641789</v>
      </c>
      <c r="F45" s="2">
        <v>44383</v>
      </c>
      <c r="G45">
        <v>202201</v>
      </c>
      <c r="H45" t="s">
        <v>94</v>
      </c>
      <c r="I45" t="s">
        <v>95</v>
      </c>
      <c r="J45" t="s">
        <v>336</v>
      </c>
      <c r="K45" t="s">
        <v>73</v>
      </c>
      <c r="L45" t="s">
        <v>115</v>
      </c>
      <c r="M45" t="s">
        <v>116</v>
      </c>
      <c r="N45" t="s">
        <v>269</v>
      </c>
      <c r="O45" t="s">
        <v>74</v>
      </c>
      <c r="P45" t="str">
        <f>"MT CPT                        "</f>
        <v xml:space="preserve">MT CPT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13.54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2.2000000000000002</v>
      </c>
      <c r="BJ45">
        <v>3.9</v>
      </c>
      <c r="BK45">
        <v>4</v>
      </c>
      <c r="BL45">
        <v>77.42</v>
      </c>
      <c r="BM45">
        <v>11.61</v>
      </c>
      <c r="BN45">
        <v>89.03</v>
      </c>
      <c r="BO45">
        <v>89.03</v>
      </c>
      <c r="BQ45" t="s">
        <v>270</v>
      </c>
      <c r="BR45" t="s">
        <v>255</v>
      </c>
      <c r="BS45" s="2">
        <v>44384</v>
      </c>
      <c r="BT45" s="3">
        <v>0.46597222222222223</v>
      </c>
      <c r="BU45" t="s">
        <v>271</v>
      </c>
      <c r="BV45" t="s">
        <v>76</v>
      </c>
      <c r="BY45">
        <v>19488.12</v>
      </c>
      <c r="CA45" t="s">
        <v>117</v>
      </c>
      <c r="CC45" t="s">
        <v>116</v>
      </c>
      <c r="CD45">
        <v>7600</v>
      </c>
      <c r="CE45" t="s">
        <v>78</v>
      </c>
      <c r="CF45" s="2">
        <v>44385</v>
      </c>
      <c r="CI45">
        <v>1</v>
      </c>
      <c r="CJ45">
        <v>1</v>
      </c>
      <c r="CK45" t="s">
        <v>120</v>
      </c>
      <c r="CL45" t="s">
        <v>79</v>
      </c>
    </row>
    <row r="46" spans="1:90" x14ac:dyDescent="0.25">
      <c r="A46" t="s">
        <v>189</v>
      </c>
      <c r="B46" t="s">
        <v>190</v>
      </c>
      <c r="C46" t="s">
        <v>72</v>
      </c>
      <c r="E46" t="str">
        <f>"009940641779"</f>
        <v>009940641779</v>
      </c>
      <c r="F46" s="2">
        <v>44385</v>
      </c>
      <c r="G46">
        <v>202201</v>
      </c>
      <c r="H46" t="s">
        <v>94</v>
      </c>
      <c r="I46" t="s">
        <v>95</v>
      </c>
      <c r="J46" t="s">
        <v>336</v>
      </c>
      <c r="K46" t="s">
        <v>73</v>
      </c>
      <c r="L46" t="s">
        <v>161</v>
      </c>
      <c r="M46" t="s">
        <v>95</v>
      </c>
      <c r="N46" t="s">
        <v>272</v>
      </c>
      <c r="O46" t="s">
        <v>74</v>
      </c>
      <c r="P46" t="str">
        <f>"CPT                           "</f>
        <v xml:space="preserve">CPT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14.43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0.1</v>
      </c>
      <c r="BJ46">
        <v>2.6</v>
      </c>
      <c r="BK46">
        <v>3</v>
      </c>
      <c r="BL46">
        <v>78.31</v>
      </c>
      <c r="BM46">
        <v>11.75</v>
      </c>
      <c r="BN46">
        <v>90.06</v>
      </c>
      <c r="BO46">
        <v>90.06</v>
      </c>
      <c r="BQ46" t="s">
        <v>273</v>
      </c>
      <c r="BR46" t="s">
        <v>255</v>
      </c>
      <c r="BS46" s="2">
        <v>44386</v>
      </c>
      <c r="BT46" s="3">
        <v>0.43194444444444446</v>
      </c>
      <c r="BU46" t="s">
        <v>164</v>
      </c>
      <c r="BV46" t="s">
        <v>76</v>
      </c>
      <c r="BY46">
        <v>13084.74</v>
      </c>
      <c r="CA46" t="s">
        <v>182</v>
      </c>
      <c r="CC46" t="s">
        <v>95</v>
      </c>
      <c r="CD46">
        <v>8001</v>
      </c>
      <c r="CE46" t="s">
        <v>78</v>
      </c>
      <c r="CF46" s="2">
        <v>44389</v>
      </c>
      <c r="CI46">
        <v>1</v>
      </c>
      <c r="CJ46">
        <v>1</v>
      </c>
      <c r="CK46" t="s">
        <v>120</v>
      </c>
      <c r="CL46" t="s">
        <v>79</v>
      </c>
    </row>
    <row r="47" spans="1:90" x14ac:dyDescent="0.25">
      <c r="A47" t="s">
        <v>189</v>
      </c>
      <c r="B47" t="s">
        <v>190</v>
      </c>
      <c r="C47" t="s">
        <v>72</v>
      </c>
      <c r="E47" t="str">
        <f>"009940641783"</f>
        <v>009940641783</v>
      </c>
      <c r="F47" s="2">
        <v>44385</v>
      </c>
      <c r="G47">
        <v>202201</v>
      </c>
      <c r="H47" t="s">
        <v>94</v>
      </c>
      <c r="I47" t="s">
        <v>95</v>
      </c>
      <c r="J47" t="s">
        <v>336</v>
      </c>
      <c r="K47" t="s">
        <v>73</v>
      </c>
      <c r="L47" t="s">
        <v>121</v>
      </c>
      <c r="M47" t="s">
        <v>122</v>
      </c>
      <c r="N47" t="s">
        <v>274</v>
      </c>
      <c r="O47" t="s">
        <v>74</v>
      </c>
      <c r="P47" t="str">
        <f>"MT CPT                        "</f>
        <v xml:space="preserve">MT CPT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21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0.7</v>
      </c>
      <c r="BJ47">
        <v>1.1000000000000001</v>
      </c>
      <c r="BK47">
        <v>1</v>
      </c>
      <c r="BL47">
        <v>111.71</v>
      </c>
      <c r="BM47">
        <v>16.760000000000002</v>
      </c>
      <c r="BN47">
        <v>128.47</v>
      </c>
      <c r="BO47">
        <v>128.47</v>
      </c>
      <c r="BQ47" t="s">
        <v>275</v>
      </c>
      <c r="BR47" t="s">
        <v>255</v>
      </c>
      <c r="BS47" s="2">
        <v>44386</v>
      </c>
      <c r="BT47" s="3">
        <v>0.37916666666666665</v>
      </c>
      <c r="BU47" t="s">
        <v>276</v>
      </c>
      <c r="BV47" t="s">
        <v>76</v>
      </c>
      <c r="BY47">
        <v>5278.26</v>
      </c>
      <c r="CA47" t="s">
        <v>146</v>
      </c>
      <c r="CC47" t="s">
        <v>122</v>
      </c>
      <c r="CD47">
        <v>1682</v>
      </c>
      <c r="CE47" t="s">
        <v>78</v>
      </c>
      <c r="CF47" s="2">
        <v>44389</v>
      </c>
      <c r="CI47">
        <v>2</v>
      </c>
      <c r="CJ47">
        <v>1</v>
      </c>
      <c r="CK47" t="s">
        <v>132</v>
      </c>
      <c r="CL47" t="s">
        <v>79</v>
      </c>
    </row>
    <row r="48" spans="1:90" x14ac:dyDescent="0.25">
      <c r="A48" t="s">
        <v>189</v>
      </c>
      <c r="B48" t="s">
        <v>190</v>
      </c>
      <c r="C48" t="s">
        <v>72</v>
      </c>
      <c r="E48" t="str">
        <f>"009939921497"</f>
        <v>009939921497</v>
      </c>
      <c r="F48" s="2">
        <v>44385</v>
      </c>
      <c r="G48">
        <v>202201</v>
      </c>
      <c r="H48" t="s">
        <v>153</v>
      </c>
      <c r="I48" t="s">
        <v>154</v>
      </c>
      <c r="J48" t="s">
        <v>244</v>
      </c>
      <c r="K48" t="s">
        <v>73</v>
      </c>
      <c r="L48" t="s">
        <v>98</v>
      </c>
      <c r="M48" t="s">
        <v>99</v>
      </c>
      <c r="N48" t="s">
        <v>351</v>
      </c>
      <c r="O48" t="s">
        <v>74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19.23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102.73</v>
      </c>
      <c r="BM48">
        <v>15.41</v>
      </c>
      <c r="BN48">
        <v>118.14</v>
      </c>
      <c r="BO48">
        <v>118.14</v>
      </c>
      <c r="BQ48" t="s">
        <v>246</v>
      </c>
      <c r="BS48" s="2">
        <v>44386</v>
      </c>
      <c r="BT48" s="3">
        <v>0.3833333333333333</v>
      </c>
      <c r="BU48" t="s">
        <v>248</v>
      </c>
      <c r="BV48" t="s">
        <v>76</v>
      </c>
      <c r="BY48">
        <v>1200</v>
      </c>
      <c r="CC48" t="s">
        <v>99</v>
      </c>
      <c r="CD48">
        <v>2000</v>
      </c>
      <c r="CE48" t="s">
        <v>78</v>
      </c>
      <c r="CF48" s="2">
        <v>44386</v>
      </c>
      <c r="CI48">
        <v>1</v>
      </c>
      <c r="CJ48">
        <v>1</v>
      </c>
      <c r="CK48" t="s">
        <v>159</v>
      </c>
      <c r="CL48" t="s">
        <v>79</v>
      </c>
    </row>
    <row r="49" spans="1:91" x14ac:dyDescent="0.25">
      <c r="A49" t="s">
        <v>189</v>
      </c>
      <c r="B49" t="s">
        <v>190</v>
      </c>
      <c r="C49" t="s">
        <v>72</v>
      </c>
      <c r="E49" t="str">
        <f>"009941483568"</f>
        <v>009941483568</v>
      </c>
      <c r="F49" s="2">
        <v>44386</v>
      </c>
      <c r="G49">
        <v>202201</v>
      </c>
      <c r="H49" t="s">
        <v>80</v>
      </c>
      <c r="I49" t="s">
        <v>81</v>
      </c>
      <c r="J49" t="s">
        <v>196</v>
      </c>
      <c r="K49" t="s">
        <v>73</v>
      </c>
      <c r="L49" t="s">
        <v>143</v>
      </c>
      <c r="M49" t="s">
        <v>144</v>
      </c>
      <c r="N49" t="s">
        <v>197</v>
      </c>
      <c r="O49" t="s">
        <v>74</v>
      </c>
      <c r="P49" t="str">
        <f>"JOB52882 JOB51396             "</f>
        <v xml:space="preserve">JOB52882 JOB51396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53.03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7</v>
      </c>
      <c r="BJ49">
        <v>33.200000000000003</v>
      </c>
      <c r="BK49">
        <v>34</v>
      </c>
      <c r="BL49">
        <v>274.47000000000003</v>
      </c>
      <c r="BM49">
        <v>41.17</v>
      </c>
      <c r="BN49">
        <v>315.64</v>
      </c>
      <c r="BO49">
        <v>315.64</v>
      </c>
      <c r="BQ49" t="s">
        <v>198</v>
      </c>
      <c r="BR49" t="s">
        <v>199</v>
      </c>
      <c r="BS49" s="2">
        <v>44389</v>
      </c>
      <c r="BT49" s="3">
        <v>0.72013888888888899</v>
      </c>
      <c r="BU49" t="s">
        <v>277</v>
      </c>
      <c r="BV49" t="s">
        <v>76</v>
      </c>
      <c r="BY49">
        <v>165765.6</v>
      </c>
      <c r="CC49" t="s">
        <v>144</v>
      </c>
      <c r="CD49">
        <v>6529</v>
      </c>
      <c r="CE49" t="s">
        <v>78</v>
      </c>
      <c r="CF49" s="2">
        <v>44389</v>
      </c>
      <c r="CI49">
        <v>0</v>
      </c>
      <c r="CJ49">
        <v>0</v>
      </c>
      <c r="CK49" t="s">
        <v>160</v>
      </c>
      <c r="CL49" t="s">
        <v>79</v>
      </c>
    </row>
    <row r="50" spans="1:91" x14ac:dyDescent="0.25">
      <c r="A50" t="s">
        <v>189</v>
      </c>
      <c r="B50" t="s">
        <v>190</v>
      </c>
      <c r="C50" t="s">
        <v>72</v>
      </c>
      <c r="E50" t="str">
        <f>"009940041080"</f>
        <v>009940041080</v>
      </c>
      <c r="F50" s="2">
        <v>44384</v>
      </c>
      <c r="G50">
        <v>202201</v>
      </c>
      <c r="H50" t="s">
        <v>149</v>
      </c>
      <c r="I50" t="s">
        <v>150</v>
      </c>
      <c r="J50" t="s">
        <v>281</v>
      </c>
      <c r="K50" t="s">
        <v>73</v>
      </c>
      <c r="L50" t="s">
        <v>80</v>
      </c>
      <c r="M50" t="s">
        <v>81</v>
      </c>
      <c r="N50" t="s">
        <v>333</v>
      </c>
      <c r="O50" t="s">
        <v>74</v>
      </c>
      <c r="P50" t="str">
        <f>"....                          "</f>
        <v xml:space="preserve">....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19.23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102.73</v>
      </c>
      <c r="BM50">
        <v>15.41</v>
      </c>
      <c r="BN50">
        <v>118.14</v>
      </c>
      <c r="BO50">
        <v>118.14</v>
      </c>
      <c r="BQ50" t="s">
        <v>163</v>
      </c>
      <c r="BR50" t="s">
        <v>278</v>
      </c>
      <c r="BS50" s="2">
        <v>44385</v>
      </c>
      <c r="BT50" s="3">
        <v>0.37013888888888885</v>
      </c>
      <c r="BU50" t="s">
        <v>243</v>
      </c>
      <c r="BV50" t="s">
        <v>76</v>
      </c>
      <c r="BY50">
        <v>1200</v>
      </c>
      <c r="CA50" t="s">
        <v>142</v>
      </c>
      <c r="CC50" t="s">
        <v>81</v>
      </c>
      <c r="CD50">
        <v>1601</v>
      </c>
      <c r="CE50" t="s">
        <v>78</v>
      </c>
      <c r="CF50" s="2">
        <v>44385</v>
      </c>
      <c r="CI50">
        <v>1</v>
      </c>
      <c r="CJ50">
        <v>1</v>
      </c>
      <c r="CK50" t="s">
        <v>159</v>
      </c>
      <c r="CL50" t="s">
        <v>79</v>
      </c>
    </row>
    <row r="51" spans="1:91" x14ac:dyDescent="0.25">
      <c r="A51" t="s">
        <v>189</v>
      </c>
      <c r="B51" t="s">
        <v>190</v>
      </c>
      <c r="C51" t="s">
        <v>72</v>
      </c>
      <c r="E51" t="str">
        <f>"009941483570"</f>
        <v>009941483570</v>
      </c>
      <c r="F51" s="2">
        <v>44386</v>
      </c>
      <c r="G51">
        <v>202201</v>
      </c>
      <c r="H51" t="s">
        <v>80</v>
      </c>
      <c r="I51" t="s">
        <v>81</v>
      </c>
      <c r="J51" t="s">
        <v>196</v>
      </c>
      <c r="K51" t="s">
        <v>73</v>
      </c>
      <c r="L51" t="s">
        <v>176</v>
      </c>
      <c r="M51" t="s">
        <v>176</v>
      </c>
      <c r="N51" t="s">
        <v>232</v>
      </c>
      <c r="O51" t="s">
        <v>74</v>
      </c>
      <c r="P51" t="str">
        <f>"JOB53002                      "</f>
        <v xml:space="preserve">JOB53002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25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2.8</v>
      </c>
      <c r="BJ51">
        <v>5.9</v>
      </c>
      <c r="BK51">
        <v>6</v>
      </c>
      <c r="BL51">
        <v>132.06</v>
      </c>
      <c r="BM51">
        <v>19.809999999999999</v>
      </c>
      <c r="BN51">
        <v>151.87</v>
      </c>
      <c r="BO51">
        <v>151.87</v>
      </c>
      <c r="BQ51" t="s">
        <v>233</v>
      </c>
      <c r="BR51" t="s">
        <v>199</v>
      </c>
      <c r="BS51" s="2">
        <v>44391</v>
      </c>
      <c r="BT51" s="3">
        <v>0.42499999999999999</v>
      </c>
      <c r="BU51" t="s">
        <v>279</v>
      </c>
      <c r="BV51" t="s">
        <v>76</v>
      </c>
      <c r="BY51">
        <v>29682.77</v>
      </c>
      <c r="CA51" t="s">
        <v>280</v>
      </c>
      <c r="CC51" t="s">
        <v>176</v>
      </c>
      <c r="CD51">
        <v>6836</v>
      </c>
      <c r="CE51" t="s">
        <v>78</v>
      </c>
      <c r="CF51" s="2">
        <v>44392</v>
      </c>
      <c r="CI51">
        <v>3</v>
      </c>
      <c r="CJ51">
        <v>3</v>
      </c>
      <c r="CK51" t="s">
        <v>160</v>
      </c>
      <c r="CL51" t="s">
        <v>79</v>
      </c>
    </row>
    <row r="52" spans="1:91" x14ac:dyDescent="0.25">
      <c r="A52" t="s">
        <v>189</v>
      </c>
      <c r="B52" t="s">
        <v>190</v>
      </c>
      <c r="C52" t="s">
        <v>72</v>
      </c>
      <c r="E52" t="str">
        <f>"009941438850"</f>
        <v>009941438850</v>
      </c>
      <c r="F52" s="2">
        <v>44391</v>
      </c>
      <c r="G52">
        <v>202201</v>
      </c>
      <c r="H52" t="s">
        <v>96</v>
      </c>
      <c r="I52" t="s">
        <v>97</v>
      </c>
      <c r="J52" t="s">
        <v>281</v>
      </c>
      <c r="K52" t="s">
        <v>73</v>
      </c>
      <c r="L52" t="s">
        <v>84</v>
      </c>
      <c r="M52" t="s">
        <v>85</v>
      </c>
      <c r="N52" t="s">
        <v>333</v>
      </c>
      <c r="O52" t="s">
        <v>82</v>
      </c>
      <c r="P52" t="str">
        <f>"                              "</f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10.26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0.3</v>
      </c>
      <c r="BK52">
        <v>1</v>
      </c>
      <c r="BL52">
        <v>52.13</v>
      </c>
      <c r="BM52">
        <v>7.82</v>
      </c>
      <c r="BN52">
        <v>59.95</v>
      </c>
      <c r="BO52">
        <v>59.95</v>
      </c>
      <c r="BQ52" t="s">
        <v>204</v>
      </c>
      <c r="BR52" t="s">
        <v>205</v>
      </c>
      <c r="BS52" s="2">
        <v>44392</v>
      </c>
      <c r="BT52" s="3">
        <v>0.40069444444444446</v>
      </c>
      <c r="BU52" t="s">
        <v>206</v>
      </c>
      <c r="BV52" t="s">
        <v>76</v>
      </c>
      <c r="BY52">
        <v>1710</v>
      </c>
      <c r="BZ52" t="s">
        <v>88</v>
      </c>
      <c r="CA52" t="s">
        <v>89</v>
      </c>
      <c r="CC52" t="s">
        <v>85</v>
      </c>
      <c r="CD52">
        <v>6000</v>
      </c>
      <c r="CE52" t="s">
        <v>78</v>
      </c>
      <c r="CF52" s="2">
        <v>44392</v>
      </c>
      <c r="CI52">
        <v>1</v>
      </c>
      <c r="CJ52">
        <v>1</v>
      </c>
      <c r="CK52">
        <v>21</v>
      </c>
      <c r="CL52" t="s">
        <v>79</v>
      </c>
    </row>
    <row r="53" spans="1:91" x14ac:dyDescent="0.25">
      <c r="A53" t="s">
        <v>189</v>
      </c>
      <c r="B53" t="s">
        <v>190</v>
      </c>
      <c r="C53" t="s">
        <v>72</v>
      </c>
      <c r="E53" t="str">
        <f>"009938822252"</f>
        <v>009938822252</v>
      </c>
      <c r="F53" s="2">
        <v>44379</v>
      </c>
      <c r="G53">
        <v>202201</v>
      </c>
      <c r="H53" t="s">
        <v>80</v>
      </c>
      <c r="I53" t="s">
        <v>81</v>
      </c>
      <c r="J53" t="s">
        <v>281</v>
      </c>
      <c r="K53" t="s">
        <v>73</v>
      </c>
      <c r="L53" t="s">
        <v>172</v>
      </c>
      <c r="M53" t="s">
        <v>173</v>
      </c>
      <c r="N53" t="s">
        <v>333</v>
      </c>
      <c r="O53" t="s">
        <v>82</v>
      </c>
      <c r="P53" t="str">
        <f>"...                           "</f>
        <v xml:space="preserve">...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9.6300000000000008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0.2</v>
      </c>
      <c r="BJ53">
        <v>1.4</v>
      </c>
      <c r="BK53">
        <v>1.5</v>
      </c>
      <c r="BL53">
        <v>51.5</v>
      </c>
      <c r="BM53">
        <v>7.73</v>
      </c>
      <c r="BN53">
        <v>59.23</v>
      </c>
      <c r="BO53">
        <v>59.23</v>
      </c>
      <c r="BQ53" t="s">
        <v>282</v>
      </c>
      <c r="BR53" t="s">
        <v>283</v>
      </c>
      <c r="BS53" s="2">
        <v>44382</v>
      </c>
      <c r="BT53" s="3">
        <v>0.37847222222222227</v>
      </c>
      <c r="BU53" t="s">
        <v>284</v>
      </c>
      <c r="BV53" t="s">
        <v>76</v>
      </c>
      <c r="BY53">
        <v>7212.78</v>
      </c>
      <c r="BZ53" t="s">
        <v>148</v>
      </c>
      <c r="CA53">
        <v>9941068159</v>
      </c>
      <c r="CC53" t="s">
        <v>173</v>
      </c>
      <c r="CD53">
        <v>1200</v>
      </c>
      <c r="CE53" t="s">
        <v>78</v>
      </c>
      <c r="CF53" s="2">
        <v>44382</v>
      </c>
      <c r="CI53">
        <v>1</v>
      </c>
      <c r="CJ53">
        <v>1</v>
      </c>
      <c r="CK53">
        <v>21</v>
      </c>
      <c r="CL53" t="s">
        <v>79</v>
      </c>
    </row>
    <row r="54" spans="1:91" x14ac:dyDescent="0.25">
      <c r="A54" t="s">
        <v>189</v>
      </c>
      <c r="B54" t="s">
        <v>190</v>
      </c>
      <c r="C54" t="s">
        <v>72</v>
      </c>
      <c r="E54" t="str">
        <f>"009941438852"</f>
        <v>009941438852</v>
      </c>
      <c r="F54" s="2">
        <v>44384</v>
      </c>
      <c r="G54">
        <v>202201</v>
      </c>
      <c r="H54" t="s">
        <v>96</v>
      </c>
      <c r="I54" t="s">
        <v>97</v>
      </c>
      <c r="J54" t="s">
        <v>281</v>
      </c>
      <c r="K54" t="s">
        <v>73</v>
      </c>
      <c r="L54" t="s">
        <v>84</v>
      </c>
      <c r="M54" t="s">
        <v>85</v>
      </c>
      <c r="N54" t="s">
        <v>333</v>
      </c>
      <c r="O54" t="s">
        <v>82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10.26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0.3</v>
      </c>
      <c r="BK54">
        <v>1</v>
      </c>
      <c r="BL54">
        <v>52.13</v>
      </c>
      <c r="BM54">
        <v>7.82</v>
      </c>
      <c r="BN54">
        <v>59.95</v>
      </c>
      <c r="BO54">
        <v>59.95</v>
      </c>
      <c r="BQ54" t="s">
        <v>204</v>
      </c>
      <c r="BR54" t="s">
        <v>205</v>
      </c>
      <c r="BS54" s="2">
        <v>44385</v>
      </c>
      <c r="BT54" s="3">
        <v>0.40069444444444446</v>
      </c>
      <c r="BU54" t="s">
        <v>285</v>
      </c>
      <c r="BV54" t="s">
        <v>76</v>
      </c>
      <c r="BY54">
        <v>1710</v>
      </c>
      <c r="BZ54" t="s">
        <v>88</v>
      </c>
      <c r="CA54" t="s">
        <v>89</v>
      </c>
      <c r="CC54" t="s">
        <v>85</v>
      </c>
      <c r="CD54">
        <v>6000</v>
      </c>
      <c r="CE54" t="s">
        <v>78</v>
      </c>
      <c r="CF54" s="2">
        <v>44386</v>
      </c>
      <c r="CI54">
        <v>1</v>
      </c>
      <c r="CJ54">
        <v>1</v>
      </c>
      <c r="CK54">
        <v>21</v>
      </c>
      <c r="CL54" t="s">
        <v>79</v>
      </c>
    </row>
    <row r="55" spans="1:91" x14ac:dyDescent="0.25">
      <c r="A55" t="s">
        <v>189</v>
      </c>
      <c r="B55" t="s">
        <v>190</v>
      </c>
      <c r="C55" t="s">
        <v>72</v>
      </c>
      <c r="E55" t="str">
        <f>"009940912221"</f>
        <v>009940912221</v>
      </c>
      <c r="F55" s="2">
        <v>44389</v>
      </c>
      <c r="G55">
        <v>202201</v>
      </c>
      <c r="H55" t="s">
        <v>84</v>
      </c>
      <c r="I55" t="s">
        <v>85</v>
      </c>
      <c r="J55" t="s">
        <v>281</v>
      </c>
      <c r="K55" t="s">
        <v>73</v>
      </c>
      <c r="L55" t="s">
        <v>98</v>
      </c>
      <c r="M55" t="s">
        <v>99</v>
      </c>
      <c r="N55" t="s">
        <v>333</v>
      </c>
      <c r="O55" t="s">
        <v>82</v>
      </c>
      <c r="P55" t="str">
        <f>"11912270 FM                   "</f>
        <v xml:space="preserve">11912270 FM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10.26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2</v>
      </c>
      <c r="BJ55">
        <v>1.2</v>
      </c>
      <c r="BK55">
        <v>2</v>
      </c>
      <c r="BL55">
        <v>52.13</v>
      </c>
      <c r="BM55">
        <v>7.82</v>
      </c>
      <c r="BN55">
        <v>59.95</v>
      </c>
      <c r="BO55">
        <v>59.95</v>
      </c>
      <c r="BQ55" t="s">
        <v>286</v>
      </c>
      <c r="BR55" t="s">
        <v>287</v>
      </c>
      <c r="BS55" s="2">
        <v>44391</v>
      </c>
      <c r="BT55" s="3">
        <v>0.3888888888888889</v>
      </c>
      <c r="BU55" t="s">
        <v>288</v>
      </c>
      <c r="BV55" t="s">
        <v>79</v>
      </c>
      <c r="BW55" t="s">
        <v>134</v>
      </c>
      <c r="BX55" t="s">
        <v>107</v>
      </c>
      <c r="BY55">
        <v>6000</v>
      </c>
      <c r="BZ55" t="s">
        <v>88</v>
      </c>
      <c r="CA55" t="s">
        <v>178</v>
      </c>
      <c r="CC55" t="s">
        <v>99</v>
      </c>
      <c r="CD55">
        <v>2021</v>
      </c>
      <c r="CE55" t="s">
        <v>78</v>
      </c>
      <c r="CF55" s="2">
        <v>44396</v>
      </c>
      <c r="CI55">
        <v>1</v>
      </c>
      <c r="CJ55">
        <v>2</v>
      </c>
      <c r="CK55">
        <v>21</v>
      </c>
      <c r="CL55" t="s">
        <v>79</v>
      </c>
    </row>
    <row r="56" spans="1:91" x14ac:dyDescent="0.25">
      <c r="A56" t="s">
        <v>189</v>
      </c>
      <c r="B56" t="s">
        <v>190</v>
      </c>
      <c r="C56" t="s">
        <v>72</v>
      </c>
      <c r="E56" t="str">
        <f>"009940041013"</f>
        <v>009940041013</v>
      </c>
      <c r="F56" s="2">
        <v>44378</v>
      </c>
      <c r="G56">
        <v>202201</v>
      </c>
      <c r="H56" t="s">
        <v>149</v>
      </c>
      <c r="I56" t="s">
        <v>150</v>
      </c>
      <c r="J56" t="s">
        <v>281</v>
      </c>
      <c r="K56" t="s">
        <v>73</v>
      </c>
      <c r="L56" t="s">
        <v>80</v>
      </c>
      <c r="M56" t="s">
        <v>81</v>
      </c>
      <c r="N56" t="s">
        <v>333</v>
      </c>
      <c r="O56" t="s">
        <v>82</v>
      </c>
      <c r="P56" t="str">
        <f>"....                          "</f>
        <v xml:space="preserve">....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164.07</v>
      </c>
      <c r="AH56">
        <v>0</v>
      </c>
      <c r="AI56">
        <v>0</v>
      </c>
      <c r="AJ56">
        <v>0</v>
      </c>
      <c r="AK56">
        <v>9.6300000000000008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215.57</v>
      </c>
      <c r="BM56">
        <v>32.340000000000003</v>
      </c>
      <c r="BN56">
        <v>247.91</v>
      </c>
      <c r="BO56">
        <v>247.91</v>
      </c>
      <c r="BQ56" t="s">
        <v>163</v>
      </c>
      <c r="BR56" t="s">
        <v>289</v>
      </c>
      <c r="BS56" s="2">
        <v>44379</v>
      </c>
      <c r="BT56" s="3">
        <v>0.32013888888888892</v>
      </c>
      <c r="BU56" t="s">
        <v>106</v>
      </c>
      <c r="BV56" t="s">
        <v>76</v>
      </c>
      <c r="BY56">
        <v>1200</v>
      </c>
      <c r="BZ56" t="s">
        <v>180</v>
      </c>
      <c r="CA56" t="s">
        <v>147</v>
      </c>
      <c r="CC56" t="s">
        <v>81</v>
      </c>
      <c r="CD56">
        <v>1601</v>
      </c>
      <c r="CE56" t="s">
        <v>78</v>
      </c>
      <c r="CF56" s="2">
        <v>44380</v>
      </c>
      <c r="CI56">
        <v>1</v>
      </c>
      <c r="CJ56">
        <v>1</v>
      </c>
      <c r="CK56">
        <v>21</v>
      </c>
      <c r="CL56" t="s">
        <v>76</v>
      </c>
      <c r="CM56" s="3">
        <v>0.32013888888888892</v>
      </c>
    </row>
    <row r="57" spans="1:91" x14ac:dyDescent="0.25">
      <c r="A57" t="s">
        <v>189</v>
      </c>
      <c r="B57" t="s">
        <v>190</v>
      </c>
      <c r="C57" t="s">
        <v>72</v>
      </c>
      <c r="E57" t="str">
        <f>"009941571135"</f>
        <v>009941571135</v>
      </c>
      <c r="F57" s="2">
        <v>44383</v>
      </c>
      <c r="G57">
        <v>202201</v>
      </c>
      <c r="H57" t="s">
        <v>90</v>
      </c>
      <c r="I57" t="s">
        <v>91</v>
      </c>
      <c r="J57" t="s">
        <v>340</v>
      </c>
      <c r="K57" t="s">
        <v>73</v>
      </c>
      <c r="L57" t="s">
        <v>94</v>
      </c>
      <c r="M57" t="s">
        <v>95</v>
      </c>
      <c r="N57" t="s">
        <v>342</v>
      </c>
      <c r="O57" t="s">
        <v>145</v>
      </c>
      <c r="P57" t="str">
        <f>"PVT                           "</f>
        <v xml:space="preserve">PVT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36.11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2</v>
      </c>
      <c r="BJ57">
        <v>7.2</v>
      </c>
      <c r="BK57">
        <v>8</v>
      </c>
      <c r="BL57">
        <v>193.13</v>
      </c>
      <c r="BM57">
        <v>28.97</v>
      </c>
      <c r="BN57">
        <v>222.1</v>
      </c>
      <c r="BO57">
        <v>222.1</v>
      </c>
      <c r="BQ57" t="s">
        <v>290</v>
      </c>
      <c r="BR57" t="s">
        <v>291</v>
      </c>
      <c r="BS57" s="2">
        <v>44385</v>
      </c>
      <c r="BT57" s="3">
        <v>0.38125000000000003</v>
      </c>
      <c r="BU57" t="s">
        <v>292</v>
      </c>
      <c r="BV57" t="s">
        <v>79</v>
      </c>
      <c r="BW57" t="s">
        <v>110</v>
      </c>
      <c r="BX57" t="s">
        <v>162</v>
      </c>
      <c r="BY57">
        <v>36000</v>
      </c>
      <c r="BZ57" t="s">
        <v>151</v>
      </c>
      <c r="CA57" t="s">
        <v>181</v>
      </c>
      <c r="CC57" t="s">
        <v>95</v>
      </c>
      <c r="CD57">
        <v>8000</v>
      </c>
      <c r="CE57" t="s">
        <v>78</v>
      </c>
      <c r="CF57" s="2">
        <v>44386</v>
      </c>
      <c r="CI57">
        <v>1</v>
      </c>
      <c r="CJ57">
        <v>2</v>
      </c>
      <c r="CK57">
        <v>31</v>
      </c>
      <c r="CL57" t="s">
        <v>79</v>
      </c>
    </row>
    <row r="58" spans="1:91" x14ac:dyDescent="0.25">
      <c r="A58" t="s">
        <v>189</v>
      </c>
      <c r="B58" t="s">
        <v>190</v>
      </c>
      <c r="C58" t="s">
        <v>72</v>
      </c>
      <c r="E58" t="str">
        <f>"009941438851"</f>
        <v>009941438851</v>
      </c>
      <c r="F58" s="2">
        <v>44385</v>
      </c>
      <c r="G58">
        <v>202201</v>
      </c>
      <c r="H58" t="s">
        <v>96</v>
      </c>
      <c r="I58" t="s">
        <v>97</v>
      </c>
      <c r="J58" t="s">
        <v>281</v>
      </c>
      <c r="K58" t="s">
        <v>73</v>
      </c>
      <c r="L58" t="s">
        <v>84</v>
      </c>
      <c r="M58" t="s">
        <v>85</v>
      </c>
      <c r="N58" t="s">
        <v>333</v>
      </c>
      <c r="O58" t="s">
        <v>82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10.26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0.3</v>
      </c>
      <c r="BK58">
        <v>1</v>
      </c>
      <c r="BL58">
        <v>52.13</v>
      </c>
      <c r="BM58">
        <v>7.82</v>
      </c>
      <c r="BN58">
        <v>59.95</v>
      </c>
      <c r="BO58">
        <v>59.95</v>
      </c>
      <c r="BS58" s="2">
        <v>44386</v>
      </c>
      <c r="BT58" s="3">
        <v>0.35000000000000003</v>
      </c>
      <c r="BU58" t="s">
        <v>206</v>
      </c>
      <c r="BV58" t="s">
        <v>76</v>
      </c>
      <c r="BY58">
        <v>1710</v>
      </c>
      <c r="BZ58" t="s">
        <v>88</v>
      </c>
      <c r="CA58" t="s">
        <v>89</v>
      </c>
      <c r="CC58" t="s">
        <v>85</v>
      </c>
      <c r="CD58">
        <v>6000</v>
      </c>
      <c r="CE58" t="s">
        <v>78</v>
      </c>
      <c r="CF58" s="2">
        <v>44386</v>
      </c>
      <c r="CI58">
        <v>1</v>
      </c>
      <c r="CJ58">
        <v>1</v>
      </c>
      <c r="CK58">
        <v>21</v>
      </c>
      <c r="CL58" t="s">
        <v>79</v>
      </c>
    </row>
    <row r="59" spans="1:91" x14ac:dyDescent="0.25">
      <c r="A59" t="s">
        <v>189</v>
      </c>
      <c r="B59" t="s">
        <v>190</v>
      </c>
      <c r="C59" t="s">
        <v>72</v>
      </c>
      <c r="E59" t="str">
        <f>"009940912245"</f>
        <v>009940912245</v>
      </c>
      <c r="F59" s="2">
        <v>44382</v>
      </c>
      <c r="G59">
        <v>202201</v>
      </c>
      <c r="H59" t="s">
        <v>84</v>
      </c>
      <c r="I59" t="s">
        <v>85</v>
      </c>
      <c r="J59" t="s">
        <v>281</v>
      </c>
      <c r="K59" t="s">
        <v>73</v>
      </c>
      <c r="L59" t="s">
        <v>86</v>
      </c>
      <c r="M59" t="s">
        <v>87</v>
      </c>
      <c r="N59" t="s">
        <v>293</v>
      </c>
      <c r="O59" t="s">
        <v>82</v>
      </c>
      <c r="P59" t="str">
        <f>"11912270 FM                   "</f>
        <v xml:space="preserve">11912270 FM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9.6300000000000008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51.5</v>
      </c>
      <c r="BM59">
        <v>7.73</v>
      </c>
      <c r="BN59">
        <v>59.23</v>
      </c>
      <c r="BO59">
        <v>59.23</v>
      </c>
      <c r="BQ59" t="s">
        <v>246</v>
      </c>
      <c r="BR59" t="s">
        <v>287</v>
      </c>
      <c r="BS59" s="2">
        <v>44383</v>
      </c>
      <c r="BT59" s="3">
        <v>0.4201388888888889</v>
      </c>
      <c r="BU59" t="s">
        <v>248</v>
      </c>
      <c r="BV59" t="s">
        <v>76</v>
      </c>
      <c r="BY59">
        <v>1200</v>
      </c>
      <c r="BZ59" t="s">
        <v>148</v>
      </c>
      <c r="CA59" t="s">
        <v>152</v>
      </c>
      <c r="CC59" t="s">
        <v>87</v>
      </c>
      <c r="CD59">
        <v>140</v>
      </c>
      <c r="CE59" t="s">
        <v>78</v>
      </c>
      <c r="CF59" s="2">
        <v>44383</v>
      </c>
      <c r="CI59">
        <v>1</v>
      </c>
      <c r="CJ59">
        <v>1</v>
      </c>
      <c r="CK59">
        <v>21</v>
      </c>
      <c r="CL59" t="s">
        <v>79</v>
      </c>
    </row>
    <row r="60" spans="1:91" x14ac:dyDescent="0.25">
      <c r="A60" t="s">
        <v>189</v>
      </c>
      <c r="B60" t="s">
        <v>190</v>
      </c>
      <c r="C60" t="s">
        <v>72</v>
      </c>
      <c r="E60" t="str">
        <f>"009940648456"</f>
        <v>009940648456</v>
      </c>
      <c r="F60" s="2">
        <v>44390</v>
      </c>
      <c r="G60">
        <v>202201</v>
      </c>
      <c r="H60" t="s">
        <v>94</v>
      </c>
      <c r="I60" t="s">
        <v>95</v>
      </c>
      <c r="J60" t="s">
        <v>281</v>
      </c>
      <c r="K60" t="s">
        <v>73</v>
      </c>
      <c r="L60" t="s">
        <v>143</v>
      </c>
      <c r="M60" t="s">
        <v>144</v>
      </c>
      <c r="N60" t="s">
        <v>334</v>
      </c>
      <c r="O60" t="s">
        <v>82</v>
      </c>
      <c r="P60" t="str">
        <f>"11942270FM                    "</f>
        <v xml:space="preserve">11942270FM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30.76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2.6</v>
      </c>
      <c r="BJ60">
        <v>5.9</v>
      </c>
      <c r="BK60">
        <v>6</v>
      </c>
      <c r="BL60">
        <v>156.31</v>
      </c>
      <c r="BM60">
        <v>23.45</v>
      </c>
      <c r="BN60">
        <v>179.76</v>
      </c>
      <c r="BO60">
        <v>179.76</v>
      </c>
      <c r="BQ60" t="s">
        <v>294</v>
      </c>
      <c r="BR60" t="s">
        <v>295</v>
      </c>
      <c r="BS60" s="2">
        <v>44391</v>
      </c>
      <c r="BT60" s="3">
        <v>0.35000000000000003</v>
      </c>
      <c r="BU60" t="s">
        <v>296</v>
      </c>
      <c r="BV60" t="s">
        <v>76</v>
      </c>
      <c r="BY60">
        <v>29421.599999999999</v>
      </c>
      <c r="BZ60" t="s">
        <v>88</v>
      </c>
      <c r="CC60" t="s">
        <v>144</v>
      </c>
      <c r="CD60">
        <v>6530</v>
      </c>
      <c r="CE60" t="s">
        <v>78</v>
      </c>
      <c r="CF60" s="2">
        <v>44391</v>
      </c>
      <c r="CI60">
        <v>1</v>
      </c>
      <c r="CJ60">
        <v>1</v>
      </c>
      <c r="CK60">
        <v>21</v>
      </c>
      <c r="CL60" t="s">
        <v>79</v>
      </c>
    </row>
    <row r="61" spans="1:91" x14ac:dyDescent="0.25">
      <c r="A61" t="s">
        <v>189</v>
      </c>
      <c r="B61" t="s">
        <v>190</v>
      </c>
      <c r="C61" t="s">
        <v>72</v>
      </c>
      <c r="E61" t="str">
        <f>"009940912246"</f>
        <v>009940912246</v>
      </c>
      <c r="F61" s="2">
        <v>44382</v>
      </c>
      <c r="G61">
        <v>202201</v>
      </c>
      <c r="H61" t="s">
        <v>84</v>
      </c>
      <c r="I61" t="s">
        <v>85</v>
      </c>
      <c r="J61" t="s">
        <v>281</v>
      </c>
      <c r="K61" t="s">
        <v>73</v>
      </c>
      <c r="L61" t="s">
        <v>94</v>
      </c>
      <c r="M61" t="s">
        <v>95</v>
      </c>
      <c r="N61" t="s">
        <v>297</v>
      </c>
      <c r="O61" t="s">
        <v>82</v>
      </c>
      <c r="P61" t="str">
        <f>"11912270 FM                   "</f>
        <v xml:space="preserve">11912270 FM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9.6300000000000008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51.5</v>
      </c>
      <c r="BM61">
        <v>7.73</v>
      </c>
      <c r="BN61">
        <v>59.23</v>
      </c>
      <c r="BO61">
        <v>59.23</v>
      </c>
      <c r="BQ61" t="s">
        <v>298</v>
      </c>
      <c r="BR61" t="s">
        <v>287</v>
      </c>
      <c r="BS61" s="2">
        <v>44383</v>
      </c>
      <c r="BT61" s="3">
        <v>0.3923611111111111</v>
      </c>
      <c r="BU61" t="s">
        <v>299</v>
      </c>
      <c r="BV61" t="s">
        <v>76</v>
      </c>
      <c r="BY61">
        <v>1200</v>
      </c>
      <c r="BZ61" t="s">
        <v>148</v>
      </c>
      <c r="CA61" t="s">
        <v>100</v>
      </c>
      <c r="CC61" t="s">
        <v>95</v>
      </c>
      <c r="CD61">
        <v>8000</v>
      </c>
      <c r="CE61" t="s">
        <v>78</v>
      </c>
      <c r="CF61" s="2">
        <v>44384</v>
      </c>
      <c r="CI61">
        <v>1</v>
      </c>
      <c r="CJ61">
        <v>1</v>
      </c>
      <c r="CK61">
        <v>21</v>
      </c>
      <c r="CL61" t="s">
        <v>79</v>
      </c>
    </row>
    <row r="62" spans="1:91" x14ac:dyDescent="0.25">
      <c r="A62" t="s">
        <v>189</v>
      </c>
      <c r="B62" t="s">
        <v>190</v>
      </c>
      <c r="C62" t="s">
        <v>72</v>
      </c>
      <c r="E62" t="str">
        <f>"009941438855"</f>
        <v>009941438855</v>
      </c>
      <c r="F62" s="2">
        <v>44378</v>
      </c>
      <c r="G62">
        <v>202201</v>
      </c>
      <c r="H62" t="s">
        <v>96</v>
      </c>
      <c r="I62" t="s">
        <v>97</v>
      </c>
      <c r="J62" t="s">
        <v>281</v>
      </c>
      <c r="K62" t="s">
        <v>73</v>
      </c>
      <c r="L62" t="s">
        <v>84</v>
      </c>
      <c r="M62" t="s">
        <v>85</v>
      </c>
      <c r="N62" t="s">
        <v>335</v>
      </c>
      <c r="O62" t="s">
        <v>82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9.6300000000000008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0.3</v>
      </c>
      <c r="BK62">
        <v>1</v>
      </c>
      <c r="BL62">
        <v>51.5</v>
      </c>
      <c r="BM62">
        <v>7.73</v>
      </c>
      <c r="BN62">
        <v>59.23</v>
      </c>
      <c r="BO62">
        <v>59.23</v>
      </c>
      <c r="BQ62" t="s">
        <v>206</v>
      </c>
      <c r="BR62" t="s">
        <v>300</v>
      </c>
      <c r="BS62" s="2">
        <v>44379</v>
      </c>
      <c r="BT62" s="3">
        <v>0.42430555555555555</v>
      </c>
      <c r="BU62" t="s">
        <v>206</v>
      </c>
      <c r="BV62" t="s">
        <v>76</v>
      </c>
      <c r="BY62">
        <v>1710</v>
      </c>
      <c r="BZ62" t="s">
        <v>148</v>
      </c>
      <c r="CA62" t="s">
        <v>89</v>
      </c>
      <c r="CC62" t="s">
        <v>85</v>
      </c>
      <c r="CD62">
        <v>6000</v>
      </c>
      <c r="CE62" t="s">
        <v>78</v>
      </c>
      <c r="CF62" s="2">
        <v>44379</v>
      </c>
      <c r="CI62">
        <v>1</v>
      </c>
      <c r="CJ62">
        <v>1</v>
      </c>
      <c r="CK62">
        <v>21</v>
      </c>
      <c r="CL62" t="s">
        <v>79</v>
      </c>
    </row>
    <row r="63" spans="1:91" x14ac:dyDescent="0.25">
      <c r="A63" t="s">
        <v>189</v>
      </c>
      <c r="B63" t="s">
        <v>190</v>
      </c>
      <c r="C63" t="s">
        <v>72</v>
      </c>
      <c r="E63" t="str">
        <f>"009941483551"</f>
        <v>009941483551</v>
      </c>
      <c r="F63" s="2">
        <v>44379</v>
      </c>
      <c r="G63">
        <v>202201</v>
      </c>
      <c r="H63" t="s">
        <v>80</v>
      </c>
      <c r="I63" t="s">
        <v>81</v>
      </c>
      <c r="J63" t="s">
        <v>196</v>
      </c>
      <c r="K63" t="s">
        <v>73</v>
      </c>
      <c r="L63" t="s">
        <v>176</v>
      </c>
      <c r="M63" t="s">
        <v>176</v>
      </c>
      <c r="N63" t="s">
        <v>232</v>
      </c>
      <c r="O63" t="s">
        <v>82</v>
      </c>
      <c r="P63" t="str">
        <f>"466356                        "</f>
        <v xml:space="preserve">466356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18.66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99.78</v>
      </c>
      <c r="BM63">
        <v>14.97</v>
      </c>
      <c r="BN63">
        <v>114.75</v>
      </c>
      <c r="BO63">
        <v>114.75</v>
      </c>
      <c r="BQ63" t="s">
        <v>233</v>
      </c>
      <c r="BR63" t="s">
        <v>199</v>
      </c>
      <c r="BS63" s="2">
        <v>44383</v>
      </c>
      <c r="BT63" s="3">
        <v>0.34652777777777777</v>
      </c>
      <c r="BU63" t="s">
        <v>257</v>
      </c>
      <c r="BV63" t="s">
        <v>76</v>
      </c>
      <c r="BY63">
        <v>1200</v>
      </c>
      <c r="BZ63" t="s">
        <v>171</v>
      </c>
      <c r="CA63" t="s">
        <v>177</v>
      </c>
      <c r="CC63" t="s">
        <v>176</v>
      </c>
      <c r="CD63">
        <v>6836</v>
      </c>
      <c r="CE63" t="s">
        <v>78</v>
      </c>
      <c r="CF63" s="2">
        <v>44384</v>
      </c>
      <c r="CI63">
        <v>3</v>
      </c>
      <c r="CJ63">
        <v>2</v>
      </c>
      <c r="CK63">
        <v>23</v>
      </c>
      <c r="CL63" t="s">
        <v>79</v>
      </c>
    </row>
    <row r="64" spans="1:91" x14ac:dyDescent="0.25">
      <c r="A64" t="s">
        <v>189</v>
      </c>
      <c r="B64" t="s">
        <v>190</v>
      </c>
      <c r="C64" t="s">
        <v>72</v>
      </c>
      <c r="E64" t="str">
        <f>"009940842019"</f>
        <v>009940842019</v>
      </c>
      <c r="F64" s="2">
        <v>44379</v>
      </c>
      <c r="G64">
        <v>202201</v>
      </c>
      <c r="H64" t="s">
        <v>143</v>
      </c>
      <c r="I64" t="s">
        <v>144</v>
      </c>
      <c r="J64" t="s">
        <v>281</v>
      </c>
      <c r="K64" t="s">
        <v>73</v>
      </c>
      <c r="L64" t="s">
        <v>84</v>
      </c>
      <c r="M64" t="s">
        <v>85</v>
      </c>
      <c r="N64" t="s">
        <v>335</v>
      </c>
      <c r="O64" t="s">
        <v>82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9.6300000000000008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51.5</v>
      </c>
      <c r="BM64">
        <v>7.73</v>
      </c>
      <c r="BN64">
        <v>59.23</v>
      </c>
      <c r="BO64">
        <v>59.23</v>
      </c>
      <c r="BQ64" t="s">
        <v>285</v>
      </c>
      <c r="BR64" t="s">
        <v>301</v>
      </c>
      <c r="BS64" s="2">
        <v>44382</v>
      </c>
      <c r="BT64" s="3">
        <v>0.3923611111111111</v>
      </c>
      <c r="BU64" t="s">
        <v>206</v>
      </c>
      <c r="BV64" t="s">
        <v>76</v>
      </c>
      <c r="BY64">
        <v>1200</v>
      </c>
      <c r="BZ64" t="s">
        <v>148</v>
      </c>
      <c r="CA64" t="s">
        <v>89</v>
      </c>
      <c r="CC64" t="s">
        <v>85</v>
      </c>
      <c r="CD64">
        <v>6045</v>
      </c>
      <c r="CE64" t="s">
        <v>78</v>
      </c>
      <c r="CF64" s="2">
        <v>44382</v>
      </c>
      <c r="CI64">
        <v>1</v>
      </c>
      <c r="CJ64">
        <v>1</v>
      </c>
      <c r="CK64">
        <v>21</v>
      </c>
      <c r="CL64" t="s">
        <v>79</v>
      </c>
    </row>
    <row r="65" spans="1:90" x14ac:dyDescent="0.25">
      <c r="A65" t="s">
        <v>189</v>
      </c>
      <c r="B65" t="s">
        <v>190</v>
      </c>
      <c r="C65" t="s">
        <v>72</v>
      </c>
      <c r="E65" t="str">
        <f>"009940041016"</f>
        <v>009940041016</v>
      </c>
      <c r="F65" s="2">
        <v>44384</v>
      </c>
      <c r="G65">
        <v>202201</v>
      </c>
      <c r="H65" t="s">
        <v>149</v>
      </c>
      <c r="I65" t="s">
        <v>150</v>
      </c>
      <c r="J65" t="s">
        <v>281</v>
      </c>
      <c r="K65" t="s">
        <v>73</v>
      </c>
      <c r="L65" t="s">
        <v>80</v>
      </c>
      <c r="M65" t="s">
        <v>81</v>
      </c>
      <c r="N65" t="s">
        <v>335</v>
      </c>
      <c r="O65" t="s">
        <v>82</v>
      </c>
      <c r="P65" t="str">
        <f>"....                          "</f>
        <v xml:space="preserve">....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10.26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52.13</v>
      </c>
      <c r="BM65">
        <v>7.82</v>
      </c>
      <c r="BN65">
        <v>59.95</v>
      </c>
      <c r="BO65">
        <v>59.95</v>
      </c>
      <c r="BQ65" t="s">
        <v>241</v>
      </c>
      <c r="BR65" t="s">
        <v>242</v>
      </c>
      <c r="BS65" s="2">
        <v>44385</v>
      </c>
      <c r="BT65" s="3">
        <v>0.37013888888888885</v>
      </c>
      <c r="BU65" t="s">
        <v>243</v>
      </c>
      <c r="BV65" t="s">
        <v>76</v>
      </c>
      <c r="BY65">
        <v>1200</v>
      </c>
      <c r="BZ65" t="s">
        <v>88</v>
      </c>
      <c r="CA65" t="s">
        <v>142</v>
      </c>
      <c r="CC65" t="s">
        <v>81</v>
      </c>
      <c r="CD65">
        <v>1600</v>
      </c>
      <c r="CE65" t="s">
        <v>78</v>
      </c>
      <c r="CF65" s="2">
        <v>44385</v>
      </c>
      <c r="CI65">
        <v>1</v>
      </c>
      <c r="CJ65">
        <v>1</v>
      </c>
      <c r="CK65">
        <v>21</v>
      </c>
      <c r="CL65" t="s">
        <v>79</v>
      </c>
    </row>
    <row r="66" spans="1:90" x14ac:dyDescent="0.25">
      <c r="A66" t="s">
        <v>189</v>
      </c>
      <c r="B66" t="s">
        <v>190</v>
      </c>
      <c r="C66" t="s">
        <v>72</v>
      </c>
      <c r="E66" t="str">
        <f>"009941483548"</f>
        <v>009941483548</v>
      </c>
      <c r="F66" s="2">
        <v>44379</v>
      </c>
      <c r="G66">
        <v>202201</v>
      </c>
      <c r="H66" t="s">
        <v>80</v>
      </c>
      <c r="I66" t="s">
        <v>81</v>
      </c>
      <c r="J66" t="s">
        <v>196</v>
      </c>
      <c r="K66" t="s">
        <v>73</v>
      </c>
      <c r="L66" t="s">
        <v>143</v>
      </c>
      <c r="M66" t="s">
        <v>144</v>
      </c>
      <c r="N66" t="s">
        <v>197</v>
      </c>
      <c r="O66" t="s">
        <v>82</v>
      </c>
      <c r="P66" t="str">
        <f>"466098 466112 466139          "</f>
        <v xml:space="preserve">466098 466112 466139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24.06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2</v>
      </c>
      <c r="BI66">
        <v>3.2</v>
      </c>
      <c r="BJ66">
        <v>5</v>
      </c>
      <c r="BK66">
        <v>5</v>
      </c>
      <c r="BL66">
        <v>128.69</v>
      </c>
      <c r="BM66">
        <v>19.3</v>
      </c>
      <c r="BN66">
        <v>147.99</v>
      </c>
      <c r="BO66">
        <v>147.99</v>
      </c>
      <c r="BQ66" t="s">
        <v>169</v>
      </c>
      <c r="BR66" t="s">
        <v>199</v>
      </c>
      <c r="BS66" s="2">
        <v>44382</v>
      </c>
      <c r="BT66" s="3">
        <v>0.67291666666666661</v>
      </c>
      <c r="BU66" t="s">
        <v>302</v>
      </c>
      <c r="BV66" t="s">
        <v>79</v>
      </c>
      <c r="BW66" t="s">
        <v>130</v>
      </c>
      <c r="BX66" t="s">
        <v>166</v>
      </c>
      <c r="BY66">
        <v>24987.75</v>
      </c>
      <c r="BZ66" t="s">
        <v>171</v>
      </c>
      <c r="CC66" t="s">
        <v>144</v>
      </c>
      <c r="CD66">
        <v>6529</v>
      </c>
      <c r="CE66" t="s">
        <v>78</v>
      </c>
      <c r="CF66" s="2">
        <v>44382</v>
      </c>
      <c r="CI66">
        <v>1</v>
      </c>
      <c r="CJ66">
        <v>1</v>
      </c>
      <c r="CK66">
        <v>21</v>
      </c>
      <c r="CL66" t="s">
        <v>79</v>
      </c>
    </row>
    <row r="67" spans="1:90" x14ac:dyDescent="0.25">
      <c r="A67" t="s">
        <v>189</v>
      </c>
      <c r="B67" t="s">
        <v>190</v>
      </c>
      <c r="C67" t="s">
        <v>72</v>
      </c>
      <c r="E67" t="str">
        <f>"009941483541"</f>
        <v>009941483541</v>
      </c>
      <c r="F67" s="2">
        <v>44379</v>
      </c>
      <c r="G67">
        <v>202201</v>
      </c>
      <c r="H67" t="s">
        <v>80</v>
      </c>
      <c r="I67" t="s">
        <v>81</v>
      </c>
      <c r="J67" t="s">
        <v>196</v>
      </c>
      <c r="K67" t="s">
        <v>73</v>
      </c>
      <c r="L67" t="s">
        <v>143</v>
      </c>
      <c r="M67" t="s">
        <v>144</v>
      </c>
      <c r="N67" t="s">
        <v>197</v>
      </c>
      <c r="O67" t="s">
        <v>82</v>
      </c>
      <c r="P67" t="str">
        <f>"JOB52784 466253               "</f>
        <v xml:space="preserve">JOB52784 466253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464.33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2</v>
      </c>
      <c r="BI67">
        <v>13.2</v>
      </c>
      <c r="BJ67">
        <v>96.2</v>
      </c>
      <c r="BK67">
        <v>96.5</v>
      </c>
      <c r="BL67">
        <v>2483.14</v>
      </c>
      <c r="BM67">
        <v>372.47</v>
      </c>
      <c r="BN67">
        <v>2855.61</v>
      </c>
      <c r="BO67">
        <v>2855.61</v>
      </c>
      <c r="BQ67" t="s">
        <v>198</v>
      </c>
      <c r="BR67" t="s">
        <v>199</v>
      </c>
      <c r="BS67" s="2">
        <v>44382</v>
      </c>
      <c r="BT67" s="3">
        <v>0.67291666666666661</v>
      </c>
      <c r="BU67" t="s">
        <v>302</v>
      </c>
      <c r="BV67" t="s">
        <v>79</v>
      </c>
      <c r="BW67" t="s">
        <v>130</v>
      </c>
      <c r="BX67" t="s">
        <v>166</v>
      </c>
      <c r="BY67">
        <v>481042.55</v>
      </c>
      <c r="BZ67" t="s">
        <v>171</v>
      </c>
      <c r="CC67" t="s">
        <v>144</v>
      </c>
      <c r="CD67">
        <v>6529</v>
      </c>
      <c r="CE67" t="s">
        <v>78</v>
      </c>
      <c r="CF67" s="2">
        <v>44382</v>
      </c>
      <c r="CI67">
        <v>1</v>
      </c>
      <c r="CJ67">
        <v>1</v>
      </c>
      <c r="CK67">
        <v>21</v>
      </c>
      <c r="CL67" t="s">
        <v>79</v>
      </c>
    </row>
    <row r="68" spans="1:90" x14ac:dyDescent="0.25">
      <c r="A68" t="s">
        <v>189</v>
      </c>
      <c r="B68" t="s">
        <v>190</v>
      </c>
      <c r="C68" t="s">
        <v>72</v>
      </c>
      <c r="E68" t="str">
        <f>"009941483550"</f>
        <v>009941483550</v>
      </c>
      <c r="F68" s="2">
        <v>44379</v>
      </c>
      <c r="G68">
        <v>202201</v>
      </c>
      <c r="H68" t="s">
        <v>80</v>
      </c>
      <c r="I68" t="s">
        <v>81</v>
      </c>
      <c r="J68" t="s">
        <v>196</v>
      </c>
      <c r="K68" t="s">
        <v>73</v>
      </c>
      <c r="L68" t="s">
        <v>176</v>
      </c>
      <c r="M68" t="s">
        <v>176</v>
      </c>
      <c r="N68" t="s">
        <v>232</v>
      </c>
      <c r="O68" t="s">
        <v>82</v>
      </c>
      <c r="P68" t="str">
        <f>"466226                        "</f>
        <v xml:space="preserve">466226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77.650000000000006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4.8</v>
      </c>
      <c r="BJ68">
        <v>9</v>
      </c>
      <c r="BK68">
        <v>9</v>
      </c>
      <c r="BL68">
        <v>415.25</v>
      </c>
      <c r="BM68">
        <v>62.29</v>
      </c>
      <c r="BN68">
        <v>477.54</v>
      </c>
      <c r="BO68">
        <v>477.54</v>
      </c>
      <c r="BQ68" t="s">
        <v>169</v>
      </c>
      <c r="BR68" t="s">
        <v>199</v>
      </c>
      <c r="BS68" s="2">
        <v>44383</v>
      </c>
      <c r="BT68" s="3">
        <v>0.34652777777777777</v>
      </c>
      <c r="BU68" t="s">
        <v>257</v>
      </c>
      <c r="BV68" t="s">
        <v>76</v>
      </c>
      <c r="BY68">
        <v>45085.57</v>
      </c>
      <c r="BZ68" t="s">
        <v>171</v>
      </c>
      <c r="CA68" t="s">
        <v>177</v>
      </c>
      <c r="CC68" t="s">
        <v>176</v>
      </c>
      <c r="CD68">
        <v>6836</v>
      </c>
      <c r="CE68" t="s">
        <v>78</v>
      </c>
      <c r="CF68" s="2">
        <v>44384</v>
      </c>
      <c r="CI68">
        <v>3</v>
      </c>
      <c r="CJ68">
        <v>2</v>
      </c>
      <c r="CK68">
        <v>23</v>
      </c>
      <c r="CL68" t="s">
        <v>79</v>
      </c>
    </row>
    <row r="69" spans="1:90" x14ac:dyDescent="0.25">
      <c r="A69" t="s">
        <v>189</v>
      </c>
      <c r="B69" t="s">
        <v>190</v>
      </c>
      <c r="C69" t="s">
        <v>72</v>
      </c>
      <c r="E69" t="str">
        <f>"009941483549"</f>
        <v>009941483549</v>
      </c>
      <c r="F69" s="2">
        <v>44379</v>
      </c>
      <c r="G69">
        <v>202201</v>
      </c>
      <c r="H69" t="s">
        <v>80</v>
      </c>
      <c r="I69" t="s">
        <v>81</v>
      </c>
      <c r="J69" t="s">
        <v>196</v>
      </c>
      <c r="K69" t="s">
        <v>73</v>
      </c>
      <c r="L69" t="s">
        <v>176</v>
      </c>
      <c r="M69" t="s">
        <v>176</v>
      </c>
      <c r="N69" t="s">
        <v>232</v>
      </c>
      <c r="O69" t="s">
        <v>82</v>
      </c>
      <c r="P69" t="str">
        <f>"466057 466053                 "</f>
        <v xml:space="preserve">466057 466053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102.93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11.7</v>
      </c>
      <c r="BJ69">
        <v>6.6</v>
      </c>
      <c r="BK69">
        <v>12</v>
      </c>
      <c r="BL69">
        <v>550.45000000000005</v>
      </c>
      <c r="BM69">
        <v>82.57</v>
      </c>
      <c r="BN69">
        <v>633.02</v>
      </c>
      <c r="BO69">
        <v>633.02</v>
      </c>
      <c r="BQ69" t="s">
        <v>169</v>
      </c>
      <c r="BR69" t="s">
        <v>199</v>
      </c>
      <c r="BS69" s="2">
        <v>44383</v>
      </c>
      <c r="BT69" s="3">
        <v>0.34652777777777777</v>
      </c>
      <c r="BU69" t="s">
        <v>257</v>
      </c>
      <c r="BV69" t="s">
        <v>76</v>
      </c>
      <c r="BY69">
        <v>33046.620000000003</v>
      </c>
      <c r="BZ69" t="s">
        <v>171</v>
      </c>
      <c r="CA69" t="s">
        <v>177</v>
      </c>
      <c r="CC69" t="s">
        <v>176</v>
      </c>
      <c r="CD69">
        <v>6836</v>
      </c>
      <c r="CE69" t="s">
        <v>78</v>
      </c>
      <c r="CF69" s="2">
        <v>44384</v>
      </c>
      <c r="CI69">
        <v>3</v>
      </c>
      <c r="CJ69">
        <v>2</v>
      </c>
      <c r="CK69">
        <v>23</v>
      </c>
      <c r="CL69" t="s">
        <v>79</v>
      </c>
    </row>
    <row r="70" spans="1:90" x14ac:dyDescent="0.25">
      <c r="A70" t="s">
        <v>189</v>
      </c>
      <c r="B70" t="s">
        <v>190</v>
      </c>
      <c r="C70" t="s">
        <v>72</v>
      </c>
      <c r="E70" t="str">
        <f>"009941853410"</f>
        <v>009941853410</v>
      </c>
      <c r="F70" s="2">
        <v>44379</v>
      </c>
      <c r="G70">
        <v>202201</v>
      </c>
      <c r="H70" t="s">
        <v>98</v>
      </c>
      <c r="I70" t="s">
        <v>99</v>
      </c>
      <c r="J70" t="s">
        <v>303</v>
      </c>
      <c r="K70" t="s">
        <v>73</v>
      </c>
      <c r="L70" t="s">
        <v>304</v>
      </c>
      <c r="M70" t="s">
        <v>305</v>
      </c>
      <c r="N70" t="s">
        <v>306</v>
      </c>
      <c r="O70" t="s">
        <v>82</v>
      </c>
      <c r="P70" t="str">
        <f>"11005506HR 460040             "</f>
        <v xml:space="preserve">11005506HR 460040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18.66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99.78</v>
      </c>
      <c r="BM70">
        <v>14.97</v>
      </c>
      <c r="BN70">
        <v>114.75</v>
      </c>
      <c r="BO70">
        <v>114.75</v>
      </c>
      <c r="BQ70" t="s">
        <v>307</v>
      </c>
      <c r="BR70" t="s">
        <v>308</v>
      </c>
      <c r="BS70" s="2">
        <v>44383</v>
      </c>
      <c r="BT70" s="3">
        <v>0.30555555555555552</v>
      </c>
      <c r="BU70" t="s">
        <v>309</v>
      </c>
      <c r="BV70" t="s">
        <v>76</v>
      </c>
      <c r="BY70">
        <v>1200</v>
      </c>
      <c r="BZ70" t="s">
        <v>148</v>
      </c>
      <c r="CA70" t="s">
        <v>310</v>
      </c>
      <c r="CC70" t="s">
        <v>305</v>
      </c>
      <c r="CD70">
        <v>7220</v>
      </c>
      <c r="CE70" t="s">
        <v>78</v>
      </c>
      <c r="CF70" s="2">
        <v>44384</v>
      </c>
      <c r="CI70">
        <v>3</v>
      </c>
      <c r="CJ70">
        <v>2</v>
      </c>
      <c r="CK70">
        <v>23</v>
      </c>
      <c r="CL70" t="s">
        <v>79</v>
      </c>
    </row>
    <row r="71" spans="1:90" x14ac:dyDescent="0.25">
      <c r="A71" t="s">
        <v>189</v>
      </c>
      <c r="B71" t="s">
        <v>190</v>
      </c>
      <c r="C71" t="s">
        <v>72</v>
      </c>
      <c r="E71" t="str">
        <f>"009941438853"</f>
        <v>009941438853</v>
      </c>
      <c r="F71" s="2">
        <v>44378</v>
      </c>
      <c r="G71">
        <v>202201</v>
      </c>
      <c r="H71" t="s">
        <v>96</v>
      </c>
      <c r="I71" t="s">
        <v>97</v>
      </c>
      <c r="J71" t="s">
        <v>281</v>
      </c>
      <c r="K71" t="s">
        <v>73</v>
      </c>
      <c r="L71" t="s">
        <v>84</v>
      </c>
      <c r="M71" t="s">
        <v>85</v>
      </c>
      <c r="N71" t="s">
        <v>335</v>
      </c>
      <c r="O71" t="s">
        <v>82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9.6300000000000008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0.3</v>
      </c>
      <c r="BK71">
        <v>1</v>
      </c>
      <c r="BL71">
        <v>51.5</v>
      </c>
      <c r="BM71">
        <v>7.73</v>
      </c>
      <c r="BN71">
        <v>59.23</v>
      </c>
      <c r="BO71">
        <v>59.23</v>
      </c>
      <c r="BQ71" t="s">
        <v>204</v>
      </c>
      <c r="BR71" t="s">
        <v>205</v>
      </c>
      <c r="BS71" s="2">
        <v>44379</v>
      </c>
      <c r="BT71" s="3">
        <v>0.42499999999999999</v>
      </c>
      <c r="BU71" t="s">
        <v>206</v>
      </c>
      <c r="BV71" t="s">
        <v>76</v>
      </c>
      <c r="BY71">
        <v>1710</v>
      </c>
      <c r="BZ71" t="s">
        <v>83</v>
      </c>
      <c r="CA71" t="s">
        <v>89</v>
      </c>
      <c r="CC71" t="s">
        <v>85</v>
      </c>
      <c r="CD71">
        <v>6000</v>
      </c>
      <c r="CE71" t="s">
        <v>78</v>
      </c>
      <c r="CF71" s="2">
        <v>44379</v>
      </c>
      <c r="CI71">
        <v>1</v>
      </c>
      <c r="CJ71">
        <v>1</v>
      </c>
      <c r="CK71">
        <v>21</v>
      </c>
      <c r="CL71" t="s">
        <v>79</v>
      </c>
    </row>
    <row r="72" spans="1:90" x14ac:dyDescent="0.25">
      <c r="A72" t="s">
        <v>189</v>
      </c>
      <c r="B72" t="s">
        <v>190</v>
      </c>
      <c r="C72" t="s">
        <v>72</v>
      </c>
      <c r="E72" t="str">
        <f>"009941828284"</f>
        <v>009941828284</v>
      </c>
      <c r="F72" s="2">
        <v>44392</v>
      </c>
      <c r="G72">
        <v>202201</v>
      </c>
      <c r="H72" t="s">
        <v>121</v>
      </c>
      <c r="I72" t="s">
        <v>122</v>
      </c>
      <c r="J72" t="s">
        <v>186</v>
      </c>
      <c r="K72" t="s">
        <v>73</v>
      </c>
      <c r="L72" t="s">
        <v>84</v>
      </c>
      <c r="M72" t="s">
        <v>85</v>
      </c>
      <c r="N72" t="s">
        <v>210</v>
      </c>
      <c r="O72" t="s">
        <v>82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33.32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6.2</v>
      </c>
      <c r="BJ72">
        <v>6.1</v>
      </c>
      <c r="BK72">
        <v>6.5</v>
      </c>
      <c r="BL72">
        <v>169.33</v>
      </c>
      <c r="BM72">
        <v>25.4</v>
      </c>
      <c r="BN72">
        <v>194.73</v>
      </c>
      <c r="BO72">
        <v>194.73</v>
      </c>
      <c r="BQ72" t="s">
        <v>311</v>
      </c>
      <c r="BR72" t="s">
        <v>312</v>
      </c>
      <c r="BS72" s="2">
        <v>44393</v>
      </c>
      <c r="BT72" s="3">
        <v>0.3659722222222222</v>
      </c>
      <c r="BU72" t="s">
        <v>203</v>
      </c>
      <c r="BV72" t="s">
        <v>76</v>
      </c>
      <c r="BY72">
        <v>30329.66</v>
      </c>
      <c r="BZ72" t="s">
        <v>88</v>
      </c>
      <c r="CA72" t="s">
        <v>126</v>
      </c>
      <c r="CC72" t="s">
        <v>85</v>
      </c>
      <c r="CD72">
        <v>6000</v>
      </c>
      <c r="CE72" t="s">
        <v>78</v>
      </c>
      <c r="CF72" s="2">
        <v>44393</v>
      </c>
      <c r="CI72">
        <v>1</v>
      </c>
      <c r="CJ72">
        <v>1</v>
      </c>
      <c r="CK72">
        <v>21</v>
      </c>
      <c r="CL72" t="s">
        <v>79</v>
      </c>
    </row>
    <row r="73" spans="1:90" x14ac:dyDescent="0.25">
      <c r="A73" t="s">
        <v>189</v>
      </c>
      <c r="B73" t="s">
        <v>190</v>
      </c>
      <c r="C73" t="s">
        <v>72</v>
      </c>
      <c r="E73" t="str">
        <f>"009940857337"</f>
        <v>009940857337</v>
      </c>
      <c r="F73" s="2">
        <v>44391</v>
      </c>
      <c r="G73">
        <v>202201</v>
      </c>
      <c r="H73" t="s">
        <v>121</v>
      </c>
      <c r="I73" t="s">
        <v>122</v>
      </c>
      <c r="J73" t="s">
        <v>209</v>
      </c>
      <c r="K73" t="s">
        <v>73</v>
      </c>
      <c r="L73" t="s">
        <v>84</v>
      </c>
      <c r="M73" t="s">
        <v>85</v>
      </c>
      <c r="N73" t="s">
        <v>210</v>
      </c>
      <c r="O73" t="s">
        <v>74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38.08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2</v>
      </c>
      <c r="BI73">
        <v>23.8</v>
      </c>
      <c r="BJ73">
        <v>33.6</v>
      </c>
      <c r="BK73">
        <v>34</v>
      </c>
      <c r="BL73">
        <v>198.52</v>
      </c>
      <c r="BM73">
        <v>29.78</v>
      </c>
      <c r="BN73">
        <v>228.3</v>
      </c>
      <c r="BO73">
        <v>228.3</v>
      </c>
      <c r="BQ73" t="s">
        <v>193</v>
      </c>
      <c r="BR73" t="s">
        <v>313</v>
      </c>
      <c r="BS73" s="2">
        <v>44393</v>
      </c>
      <c r="BT73" s="3">
        <v>0.36180555555555555</v>
      </c>
      <c r="BU73" t="s">
        <v>203</v>
      </c>
      <c r="BV73" t="s">
        <v>76</v>
      </c>
      <c r="BY73">
        <v>168059.93</v>
      </c>
      <c r="CA73" t="s">
        <v>126</v>
      </c>
      <c r="CC73" t="s">
        <v>85</v>
      </c>
      <c r="CD73">
        <v>6000</v>
      </c>
      <c r="CE73" t="s">
        <v>78</v>
      </c>
      <c r="CF73" s="2">
        <v>44393</v>
      </c>
      <c r="CI73">
        <v>2</v>
      </c>
      <c r="CJ73">
        <v>2</v>
      </c>
      <c r="CK73" t="s">
        <v>132</v>
      </c>
      <c r="CL73" t="s">
        <v>79</v>
      </c>
    </row>
    <row r="74" spans="1:90" x14ac:dyDescent="0.25">
      <c r="A74" t="s">
        <v>189</v>
      </c>
      <c r="B74" t="s">
        <v>190</v>
      </c>
      <c r="C74" t="s">
        <v>72</v>
      </c>
      <c r="E74" t="str">
        <f>"009940641786"</f>
        <v>009940641786</v>
      </c>
      <c r="F74" s="2">
        <v>44391</v>
      </c>
      <c r="G74">
        <v>202201</v>
      </c>
      <c r="H74" t="s">
        <v>94</v>
      </c>
      <c r="I74" t="s">
        <v>95</v>
      </c>
      <c r="J74" t="s">
        <v>336</v>
      </c>
      <c r="K74" t="s">
        <v>73</v>
      </c>
      <c r="L74" t="s">
        <v>123</v>
      </c>
      <c r="M74" t="s">
        <v>124</v>
      </c>
      <c r="N74" t="s">
        <v>314</v>
      </c>
      <c r="O74" t="s">
        <v>74</v>
      </c>
      <c r="P74" t="str">
        <f>"MT-CT                         "</f>
        <v xml:space="preserve">MT-CT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35.08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2</v>
      </c>
      <c r="BI74">
        <v>36.700000000000003</v>
      </c>
      <c r="BJ74">
        <v>48.1</v>
      </c>
      <c r="BK74">
        <v>49</v>
      </c>
      <c r="BL74">
        <v>183.28</v>
      </c>
      <c r="BM74">
        <v>27.49</v>
      </c>
      <c r="BN74">
        <v>210.77</v>
      </c>
      <c r="BO74">
        <v>210.77</v>
      </c>
      <c r="BQ74" t="s">
        <v>315</v>
      </c>
      <c r="BR74" t="s">
        <v>255</v>
      </c>
      <c r="BS74" s="2">
        <v>44392</v>
      </c>
      <c r="BT74" s="3">
        <v>0.41111111111111115</v>
      </c>
      <c r="BU74" t="s">
        <v>316</v>
      </c>
      <c r="BV74" t="s">
        <v>76</v>
      </c>
      <c r="BY74">
        <v>240600.65</v>
      </c>
      <c r="CC74" t="s">
        <v>124</v>
      </c>
      <c r="CD74">
        <v>6500</v>
      </c>
      <c r="CE74" t="s">
        <v>78</v>
      </c>
      <c r="CF74" s="2">
        <v>44392</v>
      </c>
      <c r="CI74">
        <v>0</v>
      </c>
      <c r="CJ74">
        <v>0</v>
      </c>
      <c r="CK74" t="s">
        <v>168</v>
      </c>
      <c r="CL74" t="s">
        <v>79</v>
      </c>
    </row>
    <row r="75" spans="1:90" x14ac:dyDescent="0.25">
      <c r="A75" t="s">
        <v>189</v>
      </c>
      <c r="B75" t="s">
        <v>190</v>
      </c>
      <c r="C75" t="s">
        <v>72</v>
      </c>
      <c r="E75" t="str">
        <f>"009940842020"</f>
        <v>009940842020</v>
      </c>
      <c r="F75" s="2">
        <v>44391</v>
      </c>
      <c r="G75">
        <v>202201</v>
      </c>
      <c r="H75" t="s">
        <v>143</v>
      </c>
      <c r="I75" t="s">
        <v>144</v>
      </c>
      <c r="J75" t="s">
        <v>281</v>
      </c>
      <c r="K75" t="s">
        <v>73</v>
      </c>
      <c r="L75" t="s">
        <v>84</v>
      </c>
      <c r="M75" t="s">
        <v>85</v>
      </c>
      <c r="N75" t="s">
        <v>335</v>
      </c>
      <c r="O75" t="s">
        <v>82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10.26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52.13</v>
      </c>
      <c r="BM75">
        <v>7.82</v>
      </c>
      <c r="BN75">
        <v>59.95</v>
      </c>
      <c r="BO75">
        <v>59.95</v>
      </c>
      <c r="BQ75" t="s">
        <v>317</v>
      </c>
      <c r="BR75" t="s">
        <v>318</v>
      </c>
      <c r="BS75" s="2">
        <v>44392</v>
      </c>
      <c r="BT75" s="3">
        <v>0.40138888888888885</v>
      </c>
      <c r="BU75" t="s">
        <v>206</v>
      </c>
      <c r="BV75" t="s">
        <v>76</v>
      </c>
      <c r="BY75">
        <v>1200</v>
      </c>
      <c r="BZ75" t="s">
        <v>88</v>
      </c>
      <c r="CA75" t="s">
        <v>89</v>
      </c>
      <c r="CC75" t="s">
        <v>85</v>
      </c>
      <c r="CD75">
        <v>6000</v>
      </c>
      <c r="CE75" t="s">
        <v>78</v>
      </c>
      <c r="CF75" s="2">
        <v>44392</v>
      </c>
      <c r="CI75">
        <v>1</v>
      </c>
      <c r="CJ75">
        <v>1</v>
      </c>
      <c r="CK75">
        <v>21</v>
      </c>
      <c r="CL75" t="s">
        <v>79</v>
      </c>
    </row>
    <row r="76" spans="1:90" x14ac:dyDescent="0.25">
      <c r="A76" t="s">
        <v>189</v>
      </c>
      <c r="B76" t="s">
        <v>190</v>
      </c>
      <c r="C76" t="s">
        <v>72</v>
      </c>
      <c r="E76" t="str">
        <f>"009940912244"</f>
        <v>009940912244</v>
      </c>
      <c r="F76" s="2">
        <v>44391</v>
      </c>
      <c r="G76">
        <v>202201</v>
      </c>
      <c r="H76" t="s">
        <v>84</v>
      </c>
      <c r="I76" t="s">
        <v>85</v>
      </c>
      <c r="J76" t="s">
        <v>281</v>
      </c>
      <c r="K76" t="s">
        <v>73</v>
      </c>
      <c r="L76" t="s">
        <v>86</v>
      </c>
      <c r="M76" t="s">
        <v>87</v>
      </c>
      <c r="N76" t="s">
        <v>293</v>
      </c>
      <c r="O76" t="s">
        <v>82</v>
      </c>
      <c r="P76" t="str">
        <f>"11912270 FM                   "</f>
        <v xml:space="preserve">11912270 FM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10.26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1.9</v>
      </c>
      <c r="BK76">
        <v>2</v>
      </c>
      <c r="BL76">
        <v>52.13</v>
      </c>
      <c r="BM76">
        <v>7.82</v>
      </c>
      <c r="BN76">
        <v>59.95</v>
      </c>
      <c r="BO76">
        <v>59.95</v>
      </c>
      <c r="BQ76" t="s">
        <v>246</v>
      </c>
      <c r="BR76" t="s">
        <v>287</v>
      </c>
      <c r="BS76" s="2">
        <v>44397</v>
      </c>
      <c r="BT76" s="3">
        <v>0.39999999999999997</v>
      </c>
      <c r="BU76" t="s">
        <v>248</v>
      </c>
      <c r="BV76" t="s">
        <v>79</v>
      </c>
      <c r="BY76">
        <v>9566.17</v>
      </c>
      <c r="BZ76" t="s">
        <v>88</v>
      </c>
      <c r="CA76" t="s">
        <v>152</v>
      </c>
      <c r="CC76" t="s">
        <v>87</v>
      </c>
      <c r="CD76">
        <v>140</v>
      </c>
      <c r="CE76" t="s">
        <v>78</v>
      </c>
      <c r="CF76" s="2">
        <v>44397</v>
      </c>
      <c r="CI76">
        <v>1</v>
      </c>
      <c r="CJ76">
        <v>4</v>
      </c>
      <c r="CK76">
        <v>21</v>
      </c>
      <c r="CL76" t="s">
        <v>79</v>
      </c>
    </row>
    <row r="77" spans="1:90" x14ac:dyDescent="0.25">
      <c r="A77" t="s">
        <v>189</v>
      </c>
      <c r="B77" t="s">
        <v>190</v>
      </c>
      <c r="C77" t="s">
        <v>72</v>
      </c>
      <c r="E77" t="str">
        <f>"009940648457"</f>
        <v>009940648457</v>
      </c>
      <c r="F77" s="2">
        <v>44392</v>
      </c>
      <c r="G77">
        <v>202201</v>
      </c>
      <c r="H77" t="s">
        <v>94</v>
      </c>
      <c r="I77" t="s">
        <v>95</v>
      </c>
      <c r="J77" t="s">
        <v>281</v>
      </c>
      <c r="K77" t="s">
        <v>73</v>
      </c>
      <c r="L77" t="s">
        <v>319</v>
      </c>
      <c r="M77" t="s">
        <v>320</v>
      </c>
      <c r="N77" t="s">
        <v>321</v>
      </c>
      <c r="O77" t="s">
        <v>82</v>
      </c>
      <c r="P77" t="str">
        <f>"11942270FM                    "</f>
        <v xml:space="preserve">11942270FM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14.43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0.1</v>
      </c>
      <c r="BJ77">
        <v>0.1</v>
      </c>
      <c r="BK77">
        <v>0.5</v>
      </c>
      <c r="BL77">
        <v>73.31</v>
      </c>
      <c r="BM77">
        <v>11</v>
      </c>
      <c r="BN77">
        <v>84.31</v>
      </c>
      <c r="BO77">
        <v>84.31</v>
      </c>
      <c r="BQ77" t="s">
        <v>322</v>
      </c>
      <c r="BR77" t="s">
        <v>295</v>
      </c>
      <c r="BS77" s="2">
        <v>44393</v>
      </c>
      <c r="BT77" s="3">
        <v>0.51388888888888895</v>
      </c>
      <c r="BU77" t="s">
        <v>323</v>
      </c>
      <c r="BV77" t="s">
        <v>76</v>
      </c>
      <c r="BY77">
        <v>670.8</v>
      </c>
      <c r="BZ77" t="s">
        <v>88</v>
      </c>
      <c r="CC77" t="s">
        <v>320</v>
      </c>
      <c r="CD77">
        <v>8240</v>
      </c>
      <c r="CE77" t="s">
        <v>78</v>
      </c>
      <c r="CF77" s="2">
        <v>44396</v>
      </c>
      <c r="CI77">
        <v>2</v>
      </c>
      <c r="CJ77">
        <v>1</v>
      </c>
      <c r="CK77">
        <v>24</v>
      </c>
      <c r="CL77" t="s">
        <v>79</v>
      </c>
    </row>
    <row r="78" spans="1:90" x14ac:dyDescent="0.25">
      <c r="A78" t="s">
        <v>189</v>
      </c>
      <c r="B78" t="s">
        <v>190</v>
      </c>
      <c r="C78" t="s">
        <v>72</v>
      </c>
      <c r="E78" t="str">
        <f>"009941827363"</f>
        <v>009941827363</v>
      </c>
      <c r="F78" s="2">
        <v>44393</v>
      </c>
      <c r="G78">
        <v>202201</v>
      </c>
      <c r="H78" t="s">
        <v>94</v>
      </c>
      <c r="I78" t="s">
        <v>95</v>
      </c>
      <c r="J78" t="s">
        <v>336</v>
      </c>
      <c r="K78" t="s">
        <v>73</v>
      </c>
      <c r="L78" t="s">
        <v>84</v>
      </c>
      <c r="M78" t="s">
        <v>85</v>
      </c>
      <c r="N78" t="s">
        <v>324</v>
      </c>
      <c r="O78" t="s">
        <v>74</v>
      </c>
      <c r="P78" t="str">
        <f>"NA                            "</f>
        <v xml:space="preserve">NA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45.82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2</v>
      </c>
      <c r="BI78">
        <v>28.6</v>
      </c>
      <c r="BJ78">
        <v>44.8</v>
      </c>
      <c r="BK78">
        <v>45</v>
      </c>
      <c r="BL78">
        <v>237.86</v>
      </c>
      <c r="BM78">
        <v>35.68</v>
      </c>
      <c r="BN78">
        <v>273.54000000000002</v>
      </c>
      <c r="BO78">
        <v>273.54000000000002</v>
      </c>
      <c r="BQ78" t="s">
        <v>325</v>
      </c>
      <c r="BR78" t="s">
        <v>217</v>
      </c>
      <c r="BS78" s="2">
        <v>44396</v>
      </c>
      <c r="BT78" s="3">
        <v>0.31319444444444444</v>
      </c>
      <c r="BU78" t="s">
        <v>167</v>
      </c>
      <c r="BV78" t="s">
        <v>76</v>
      </c>
      <c r="BY78">
        <v>223913.04</v>
      </c>
      <c r="CA78" t="s">
        <v>126</v>
      </c>
      <c r="CC78" t="s">
        <v>85</v>
      </c>
      <c r="CD78">
        <v>6014</v>
      </c>
      <c r="CE78" t="s">
        <v>78</v>
      </c>
      <c r="CF78" s="2">
        <v>44396</v>
      </c>
      <c r="CI78">
        <v>2</v>
      </c>
      <c r="CJ78">
        <v>1</v>
      </c>
      <c r="CK78" t="s">
        <v>133</v>
      </c>
      <c r="CL78" t="s">
        <v>79</v>
      </c>
    </row>
    <row r="79" spans="1:90" x14ac:dyDescent="0.25">
      <c r="A79" t="s">
        <v>189</v>
      </c>
      <c r="B79" t="s">
        <v>190</v>
      </c>
      <c r="C79" t="s">
        <v>72</v>
      </c>
      <c r="E79" t="str">
        <f>"009941483569"</f>
        <v>009941483569</v>
      </c>
      <c r="F79" s="2">
        <v>44396</v>
      </c>
      <c r="G79">
        <v>202201</v>
      </c>
      <c r="H79" t="s">
        <v>80</v>
      </c>
      <c r="I79" t="s">
        <v>81</v>
      </c>
      <c r="J79" t="s">
        <v>196</v>
      </c>
      <c r="K79" t="s">
        <v>73</v>
      </c>
      <c r="L79" t="s">
        <v>176</v>
      </c>
      <c r="M79" t="s">
        <v>176</v>
      </c>
      <c r="N79" t="s">
        <v>232</v>
      </c>
      <c r="O79" t="s">
        <v>74</v>
      </c>
      <c r="P79" t="str">
        <f>"467470                        "</f>
        <v xml:space="preserve">467470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25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2.4</v>
      </c>
      <c r="BJ79">
        <v>1.2</v>
      </c>
      <c r="BK79">
        <v>3</v>
      </c>
      <c r="BL79">
        <v>132.06</v>
      </c>
      <c r="BM79">
        <v>19.809999999999999</v>
      </c>
      <c r="BN79">
        <v>151.87</v>
      </c>
      <c r="BO79">
        <v>151.87</v>
      </c>
      <c r="BQ79" t="s">
        <v>233</v>
      </c>
      <c r="BR79" t="s">
        <v>199</v>
      </c>
      <c r="BS79" s="2">
        <v>44400</v>
      </c>
      <c r="BT79" s="3">
        <v>0.61944444444444446</v>
      </c>
      <c r="BU79" t="s">
        <v>326</v>
      </c>
      <c r="BV79" t="s">
        <v>79</v>
      </c>
      <c r="BW79" t="s">
        <v>101</v>
      </c>
      <c r="BX79" t="s">
        <v>135</v>
      </c>
      <c r="BY79">
        <v>6054.08</v>
      </c>
      <c r="CA79" t="s">
        <v>280</v>
      </c>
      <c r="CC79" t="s">
        <v>176</v>
      </c>
      <c r="CD79">
        <v>6836</v>
      </c>
      <c r="CE79" t="s">
        <v>78</v>
      </c>
      <c r="CF79" s="2">
        <v>44404</v>
      </c>
      <c r="CI79">
        <v>3</v>
      </c>
      <c r="CJ79">
        <v>4</v>
      </c>
      <c r="CK79" t="s">
        <v>160</v>
      </c>
      <c r="CL79" t="s">
        <v>79</v>
      </c>
    </row>
    <row r="80" spans="1:90" x14ac:dyDescent="0.25">
      <c r="A80" t="s">
        <v>189</v>
      </c>
      <c r="B80" t="s">
        <v>190</v>
      </c>
      <c r="C80" t="s">
        <v>72</v>
      </c>
      <c r="E80" t="str">
        <f>"009941483560"</f>
        <v>009941483560</v>
      </c>
      <c r="F80" s="2">
        <v>44397</v>
      </c>
      <c r="G80">
        <v>202201</v>
      </c>
      <c r="H80" t="s">
        <v>80</v>
      </c>
      <c r="I80" t="s">
        <v>81</v>
      </c>
      <c r="J80" t="s">
        <v>196</v>
      </c>
      <c r="K80" t="s">
        <v>73</v>
      </c>
      <c r="L80" t="s">
        <v>143</v>
      </c>
      <c r="M80" t="s">
        <v>144</v>
      </c>
      <c r="N80" t="s">
        <v>197</v>
      </c>
      <c r="O80" t="s">
        <v>74</v>
      </c>
      <c r="P80" t="str">
        <f>"467694                        "</f>
        <v xml:space="preserve">467694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25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0.5</v>
      </c>
      <c r="BJ80">
        <v>1.1000000000000001</v>
      </c>
      <c r="BK80">
        <v>1</v>
      </c>
      <c r="BL80">
        <v>132.06</v>
      </c>
      <c r="BM80">
        <v>19.809999999999999</v>
      </c>
      <c r="BN80">
        <v>151.87</v>
      </c>
      <c r="BO80">
        <v>151.87</v>
      </c>
      <c r="BQ80" t="s">
        <v>198</v>
      </c>
      <c r="BR80" t="s">
        <v>199</v>
      </c>
      <c r="BS80" s="2">
        <v>44399</v>
      </c>
      <c r="BT80" s="3">
        <v>0.65069444444444446</v>
      </c>
      <c r="BU80" t="s">
        <v>174</v>
      </c>
      <c r="BV80" t="s">
        <v>76</v>
      </c>
      <c r="BY80">
        <v>5415.9</v>
      </c>
      <c r="CC80" t="s">
        <v>144</v>
      </c>
      <c r="CD80">
        <v>6530</v>
      </c>
      <c r="CE80" t="s">
        <v>78</v>
      </c>
      <c r="CF80" s="2">
        <v>44400</v>
      </c>
      <c r="CI80">
        <v>0</v>
      </c>
      <c r="CJ80">
        <v>0</v>
      </c>
      <c r="CK80" t="s">
        <v>160</v>
      </c>
      <c r="CL80" t="s">
        <v>79</v>
      </c>
    </row>
    <row r="81" spans="1:90" x14ac:dyDescent="0.25">
      <c r="A81" t="s">
        <v>189</v>
      </c>
      <c r="B81" t="s">
        <v>190</v>
      </c>
      <c r="C81" t="s">
        <v>72</v>
      </c>
      <c r="E81" t="str">
        <f>"009941483566"</f>
        <v>009941483566</v>
      </c>
      <c r="F81" s="2">
        <v>44397</v>
      </c>
      <c r="G81">
        <v>202201</v>
      </c>
      <c r="H81" t="s">
        <v>80</v>
      </c>
      <c r="I81" t="s">
        <v>81</v>
      </c>
      <c r="J81" t="s">
        <v>196</v>
      </c>
      <c r="K81" t="s">
        <v>73</v>
      </c>
      <c r="L81" t="s">
        <v>176</v>
      </c>
      <c r="M81" t="s">
        <v>176</v>
      </c>
      <c r="N81" t="s">
        <v>232</v>
      </c>
      <c r="O81" t="s">
        <v>74</v>
      </c>
      <c r="P81" t="str">
        <f>"467675 467749                 "</f>
        <v xml:space="preserve">467675 467749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25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2.7</v>
      </c>
      <c r="BJ81">
        <v>0.9</v>
      </c>
      <c r="BK81">
        <v>3</v>
      </c>
      <c r="BL81">
        <v>132.06</v>
      </c>
      <c r="BM81">
        <v>19.809999999999999</v>
      </c>
      <c r="BN81">
        <v>151.87</v>
      </c>
      <c r="BO81">
        <v>151.87</v>
      </c>
      <c r="BQ81" t="s">
        <v>233</v>
      </c>
      <c r="BR81" t="s">
        <v>199</v>
      </c>
      <c r="BS81" s="2">
        <v>44405</v>
      </c>
      <c r="BT81" s="3">
        <v>0.39583333333333331</v>
      </c>
      <c r="BU81" t="s">
        <v>327</v>
      </c>
      <c r="BV81" t="s">
        <v>79</v>
      </c>
      <c r="BY81">
        <v>4619.78</v>
      </c>
      <c r="CA81" t="s">
        <v>280</v>
      </c>
      <c r="CC81" t="s">
        <v>176</v>
      </c>
      <c r="CD81">
        <v>6836</v>
      </c>
      <c r="CE81" t="s">
        <v>78</v>
      </c>
      <c r="CI81">
        <v>3</v>
      </c>
      <c r="CJ81">
        <v>6</v>
      </c>
      <c r="CK81" t="s">
        <v>160</v>
      </c>
      <c r="CL81" t="s">
        <v>79</v>
      </c>
    </row>
    <row r="82" spans="1:90" x14ac:dyDescent="0.25">
      <c r="A82" t="s">
        <v>189</v>
      </c>
      <c r="B82" t="s">
        <v>190</v>
      </c>
      <c r="C82" t="s">
        <v>72</v>
      </c>
      <c r="E82" t="str">
        <f>"009941754216"</f>
        <v>009941754216</v>
      </c>
      <c r="F82" s="2">
        <v>44397</v>
      </c>
      <c r="G82">
        <v>202201</v>
      </c>
      <c r="H82" t="s">
        <v>94</v>
      </c>
      <c r="I82" t="s">
        <v>95</v>
      </c>
      <c r="J82" t="s">
        <v>343</v>
      </c>
      <c r="K82" t="s">
        <v>73</v>
      </c>
      <c r="L82" t="s">
        <v>123</v>
      </c>
      <c r="M82" t="s">
        <v>124</v>
      </c>
      <c r="N82" t="s">
        <v>344</v>
      </c>
      <c r="O82" t="s">
        <v>74</v>
      </c>
      <c r="P82" t="str">
        <f>"CPT2107600135                 "</f>
        <v xml:space="preserve">CPT2107600135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18.07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6.2</v>
      </c>
      <c r="BJ82">
        <v>20.8</v>
      </c>
      <c r="BK82">
        <v>21</v>
      </c>
      <c r="BL82">
        <v>96.83</v>
      </c>
      <c r="BM82">
        <v>14.52</v>
      </c>
      <c r="BN82">
        <v>111.35</v>
      </c>
      <c r="BO82">
        <v>111.35</v>
      </c>
      <c r="BQ82" t="s">
        <v>75</v>
      </c>
      <c r="BR82" t="s">
        <v>75</v>
      </c>
      <c r="BS82" s="2">
        <v>44398</v>
      </c>
      <c r="BT82" s="3">
        <v>0.55625000000000002</v>
      </c>
      <c r="BU82" t="s">
        <v>328</v>
      </c>
      <c r="BV82" t="s">
        <v>76</v>
      </c>
      <c r="BY82">
        <v>104159.3</v>
      </c>
      <c r="CC82" t="s">
        <v>124</v>
      </c>
      <c r="CD82">
        <v>6500</v>
      </c>
      <c r="CE82" t="s">
        <v>78</v>
      </c>
      <c r="CF82" s="2">
        <v>44399</v>
      </c>
      <c r="CI82">
        <v>0</v>
      </c>
      <c r="CJ82">
        <v>0</v>
      </c>
      <c r="CK82" t="s">
        <v>168</v>
      </c>
      <c r="CL82" t="s">
        <v>79</v>
      </c>
    </row>
    <row r="83" spans="1:90" x14ac:dyDescent="0.25">
      <c r="A83" t="s">
        <v>189</v>
      </c>
      <c r="B83" t="s">
        <v>190</v>
      </c>
      <c r="C83" t="s">
        <v>72</v>
      </c>
      <c r="E83" t="str">
        <f>"009941483561"</f>
        <v>009941483561</v>
      </c>
      <c r="F83" s="2">
        <v>44391</v>
      </c>
      <c r="G83">
        <v>202201</v>
      </c>
      <c r="H83" t="s">
        <v>80</v>
      </c>
      <c r="I83" t="s">
        <v>81</v>
      </c>
      <c r="J83" t="s">
        <v>196</v>
      </c>
      <c r="K83" t="s">
        <v>73</v>
      </c>
      <c r="L83" t="s">
        <v>143</v>
      </c>
      <c r="M83" t="s">
        <v>144</v>
      </c>
      <c r="N83" t="s">
        <v>197</v>
      </c>
      <c r="O83" t="s">
        <v>74</v>
      </c>
      <c r="P83" t="str">
        <f>"JOB41772                      "</f>
        <v xml:space="preserve">JOB41772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25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1.6</v>
      </c>
      <c r="BJ83">
        <v>3.7</v>
      </c>
      <c r="BK83">
        <v>4</v>
      </c>
      <c r="BL83">
        <v>132.06</v>
      </c>
      <c r="BM83">
        <v>19.809999999999999</v>
      </c>
      <c r="BN83">
        <v>151.87</v>
      </c>
      <c r="BO83">
        <v>151.87</v>
      </c>
      <c r="BQ83" t="s">
        <v>236</v>
      </c>
      <c r="BR83" t="s">
        <v>199</v>
      </c>
      <c r="BS83" s="2">
        <v>44393</v>
      </c>
      <c r="BT83" s="3">
        <v>0.625</v>
      </c>
      <c r="BU83" t="s">
        <v>136</v>
      </c>
      <c r="BV83" t="s">
        <v>76</v>
      </c>
      <c r="BY83">
        <v>18417.169999999998</v>
      </c>
      <c r="CC83" t="s">
        <v>144</v>
      </c>
      <c r="CD83">
        <v>6530</v>
      </c>
      <c r="CE83" t="s">
        <v>78</v>
      </c>
      <c r="CF83" s="2">
        <v>44393</v>
      </c>
      <c r="CI83">
        <v>0</v>
      </c>
      <c r="CJ83">
        <v>0</v>
      </c>
      <c r="CK83" t="s">
        <v>160</v>
      </c>
      <c r="CL83" t="s">
        <v>79</v>
      </c>
    </row>
    <row r="84" spans="1:90" x14ac:dyDescent="0.25">
      <c r="A84" t="s">
        <v>189</v>
      </c>
      <c r="B84" t="s">
        <v>190</v>
      </c>
      <c r="C84" t="s">
        <v>72</v>
      </c>
      <c r="E84" t="str">
        <f>"009941853409"</f>
        <v>009941853409</v>
      </c>
      <c r="F84" s="2">
        <v>44398</v>
      </c>
      <c r="G84">
        <v>202201</v>
      </c>
      <c r="H84" t="s">
        <v>98</v>
      </c>
      <c r="I84" t="s">
        <v>99</v>
      </c>
      <c r="J84" t="s">
        <v>303</v>
      </c>
      <c r="K84" t="s">
        <v>73</v>
      </c>
      <c r="L84" t="s">
        <v>304</v>
      </c>
      <c r="M84" t="s">
        <v>305</v>
      </c>
      <c r="N84" t="s">
        <v>329</v>
      </c>
      <c r="O84" t="s">
        <v>82</v>
      </c>
      <c r="P84" t="str">
        <f>"11005506HR 460040             "</f>
        <v xml:space="preserve">11005506HR 460040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19.87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0.9</v>
      </c>
      <c r="BJ84">
        <v>1.9</v>
      </c>
      <c r="BK84">
        <v>2</v>
      </c>
      <c r="BL84">
        <v>100.99</v>
      </c>
      <c r="BM84">
        <v>15.15</v>
      </c>
      <c r="BN84">
        <v>116.14</v>
      </c>
      <c r="BO84">
        <v>116.14</v>
      </c>
      <c r="BQ84" t="s">
        <v>330</v>
      </c>
      <c r="BR84" t="s">
        <v>331</v>
      </c>
      <c r="BS84" s="2">
        <v>44400</v>
      </c>
      <c r="BT84" s="3">
        <v>0.47083333333333338</v>
      </c>
      <c r="BU84" t="s">
        <v>332</v>
      </c>
      <c r="BV84" t="s">
        <v>76</v>
      </c>
      <c r="BY84">
        <v>9721.73</v>
      </c>
      <c r="BZ84" t="s">
        <v>88</v>
      </c>
      <c r="CA84" t="s">
        <v>310</v>
      </c>
      <c r="CC84" t="s">
        <v>305</v>
      </c>
      <c r="CD84">
        <v>7220</v>
      </c>
      <c r="CE84" t="s">
        <v>78</v>
      </c>
      <c r="CF84" s="2">
        <v>44405</v>
      </c>
      <c r="CI84">
        <v>3</v>
      </c>
      <c r="CJ84">
        <v>2</v>
      </c>
      <c r="CK84">
        <v>23</v>
      </c>
      <c r="CL84" t="s">
        <v>79</v>
      </c>
    </row>
    <row r="85" spans="1:90" x14ac:dyDescent="0.25">
      <c r="A85" t="s">
        <v>189</v>
      </c>
      <c r="B85" t="s">
        <v>190</v>
      </c>
      <c r="C85" t="s">
        <v>72</v>
      </c>
      <c r="E85" t="str">
        <f>"009941483567"</f>
        <v>009941483567</v>
      </c>
      <c r="F85" s="2">
        <v>44398</v>
      </c>
      <c r="G85">
        <v>202201</v>
      </c>
      <c r="H85" t="s">
        <v>80</v>
      </c>
      <c r="I85" t="s">
        <v>81</v>
      </c>
      <c r="J85" t="s">
        <v>196</v>
      </c>
      <c r="K85" t="s">
        <v>73</v>
      </c>
      <c r="L85" t="s">
        <v>143</v>
      </c>
      <c r="M85" t="s">
        <v>144</v>
      </c>
      <c r="N85" t="s">
        <v>197</v>
      </c>
      <c r="O85" t="s">
        <v>74</v>
      </c>
      <c r="P85" t="str">
        <f>"467885                        "</f>
        <v xml:space="preserve">467885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55.98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24.8</v>
      </c>
      <c r="BJ85">
        <v>35.6</v>
      </c>
      <c r="BK85">
        <v>36</v>
      </c>
      <c r="BL85">
        <v>289.45999999999998</v>
      </c>
      <c r="BM85">
        <v>43.42</v>
      </c>
      <c r="BN85">
        <v>332.88</v>
      </c>
      <c r="BO85">
        <v>332.88</v>
      </c>
      <c r="BQ85" t="s">
        <v>198</v>
      </c>
      <c r="BR85" t="s">
        <v>199</v>
      </c>
      <c r="BS85" s="2">
        <v>44400</v>
      </c>
      <c r="BT85" s="3">
        <v>0.67638888888888893</v>
      </c>
      <c r="BU85" t="s">
        <v>174</v>
      </c>
      <c r="BV85" t="s">
        <v>76</v>
      </c>
      <c r="BY85">
        <v>178235.34</v>
      </c>
      <c r="CC85" t="s">
        <v>144</v>
      </c>
      <c r="CD85">
        <v>6530</v>
      </c>
      <c r="CE85" t="s">
        <v>78</v>
      </c>
      <c r="CF85" s="2">
        <v>44400</v>
      </c>
      <c r="CI85">
        <v>0</v>
      </c>
      <c r="CJ85">
        <v>0</v>
      </c>
      <c r="CK85" t="s">
        <v>160</v>
      </c>
      <c r="CL85" t="s">
        <v>79</v>
      </c>
    </row>
    <row r="86" spans="1:90" x14ac:dyDescent="0.25">
      <c r="A86" t="s">
        <v>189</v>
      </c>
      <c r="B86" t="s">
        <v>190</v>
      </c>
      <c r="C86" t="s">
        <v>72</v>
      </c>
      <c r="E86" t="str">
        <f>"009941483565"</f>
        <v>009941483565</v>
      </c>
      <c r="F86" s="2">
        <v>44398</v>
      </c>
      <c r="G86">
        <v>202201</v>
      </c>
      <c r="H86" t="s">
        <v>80</v>
      </c>
      <c r="I86" t="s">
        <v>81</v>
      </c>
      <c r="J86" t="s">
        <v>196</v>
      </c>
      <c r="K86" t="s">
        <v>73</v>
      </c>
      <c r="L86" t="s">
        <v>176</v>
      </c>
      <c r="M86" t="s">
        <v>176</v>
      </c>
      <c r="N86" t="s">
        <v>232</v>
      </c>
      <c r="O86" t="s">
        <v>74</v>
      </c>
      <c r="P86" t="str">
        <f>"467936 467826                 "</f>
        <v xml:space="preserve">467936 467826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25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10.5</v>
      </c>
      <c r="BJ86">
        <v>5</v>
      </c>
      <c r="BK86">
        <v>11</v>
      </c>
      <c r="BL86">
        <v>132.06</v>
      </c>
      <c r="BM86">
        <v>19.809999999999999</v>
      </c>
      <c r="BN86">
        <v>151.87</v>
      </c>
      <c r="BO86">
        <v>151.87</v>
      </c>
      <c r="BQ86" t="s">
        <v>233</v>
      </c>
      <c r="BR86" t="s">
        <v>199</v>
      </c>
      <c r="BS86" s="2">
        <v>44405</v>
      </c>
      <c r="BT86" s="3">
        <v>0.39583333333333331</v>
      </c>
      <c r="BU86" t="s">
        <v>327</v>
      </c>
      <c r="BV86" t="s">
        <v>79</v>
      </c>
      <c r="BW86" t="s">
        <v>101</v>
      </c>
      <c r="BX86" t="s">
        <v>135</v>
      </c>
      <c r="BY86">
        <v>25133.85</v>
      </c>
      <c r="CA86" t="s">
        <v>280</v>
      </c>
      <c r="CC86" t="s">
        <v>176</v>
      </c>
      <c r="CD86">
        <v>6836</v>
      </c>
      <c r="CE86" t="s">
        <v>78</v>
      </c>
      <c r="CI86">
        <v>3</v>
      </c>
      <c r="CJ86">
        <v>5</v>
      </c>
      <c r="CK86" t="s">
        <v>160</v>
      </c>
      <c r="CL86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2021-07-30T16:52:09Z</dcterms:created>
  <dcterms:modified xsi:type="dcterms:W3CDTF">2021-07-30T18:42:37Z</dcterms:modified>
</cp:coreProperties>
</file>