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7A47824-5758-4E22-A4A6-409881EC13D2}" xr6:coauthVersionLast="47" xr6:coauthVersionMax="47" xr10:uidLastSave="{00000000-0000-0000-0000-000000000000}"/>
  <bookViews>
    <workbookView xWindow="28680" yWindow="-120" windowWidth="20730" windowHeight="11040" xr2:uid="{79871374-3346-42E2-B9AB-5AE0C39C57F8}"/>
  </bookViews>
  <sheets>
    <sheet name="sdrascd7-IESANPA14538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3" i="1" l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<sst xmlns="http://schemas.openxmlformats.org/spreadsheetml/2006/main" count="1787" uniqueCount="413">
  <si>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</si>
  <si>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</si>
  <si>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</si>
  <si>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</si>
  <si>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</si>
  <si>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</si>
  <si>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</si>
  <si>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</si>
  <si>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</si>
  <si>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</si>
  <si>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</si>
  <si>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</si>
  <si>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</si>
  <si>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</si>
  <si>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</si>
  <si>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</si>
  <si>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</si>
  <si>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</si>
  <si>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</si>
  <si>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</si>
  <si>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</si>
  <si>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</si>
  <si>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</si>
  <si>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</si>
  <si>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</si>
  <si>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</si>
  <si>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</si>
  <si>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</si>
  <si>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</si>
  <si>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</si>
  <si>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</si>
  <si>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</si>
  <si>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</si>
  <si>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</si>
  <si>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</si>
  <si>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</si>
  <si>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</si>
  <si>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</si>
  <si>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</si>
  <si>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</si>
  <si>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</si>
  <si>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</si>
  <si>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</si>
  <si>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</si>
  <si>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</si>
  <si>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</si>
  <si>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</si>
  <si>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</si>
  <si>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</si>
  <si>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</si>
  <si>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</si>
  <si>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</si>
  <si>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</si>
  <si>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</si>
  <si>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</si>
  <si>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</si>
  <si>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</si>
  <si>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</si>
  <si>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</si>
  <si>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</si>
  <si>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</si>
  <si>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</si>
  <si>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</si>
  <si>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</si>
  <si>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</si>
  <si>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</si>
  <si>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</si>
  <si>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</si>
  <si>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</si>
  <si>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</si>
  <si>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</si>
  <si>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</si>
  <si>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</si>
  <si>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</si>
  <si>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</si>
  <si>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CAPET</t>
  </si>
  <si>
    <t>CAPE TOWN</t>
  </si>
  <si>
    <t xml:space="preserve">Foodzone                           </t>
  </si>
  <si>
    <t xml:space="preserve">                                   </t>
  </si>
  <si>
    <t>JOHAN</t>
  </si>
  <si>
    <t>JOHANNESBURG</t>
  </si>
  <si>
    <t xml:space="preserve">AVI NATIONAL BRANDS                </t>
  </si>
  <si>
    <t>DBC</t>
  </si>
  <si>
    <t>?</t>
  </si>
  <si>
    <t>METHEMBE MICHAEL</t>
  </si>
  <si>
    <t>Ester Le Roux</t>
  </si>
  <si>
    <t>zipho</t>
  </si>
  <si>
    <t>yes</t>
  </si>
  <si>
    <t>doc</t>
  </si>
  <si>
    <t>POD received from cell 0729564722 M</t>
  </si>
  <si>
    <t>Box</t>
  </si>
  <si>
    <t>no</t>
  </si>
  <si>
    <t xml:space="preserve">AVI                                </t>
  </si>
  <si>
    <t xml:space="preserve">8EC W CAPE                         </t>
  </si>
  <si>
    <t>ON1</t>
  </si>
  <si>
    <t>OVERNIGHT EXP BY 10H30</t>
  </si>
  <si>
    <t>ESTER LE ROUX</t>
  </si>
  <si>
    <t>ANGEL MAKHUBO</t>
  </si>
  <si>
    <t>Mariska</t>
  </si>
  <si>
    <t>DOC</t>
  </si>
  <si>
    <t>POD received from cell 0761265903 M</t>
  </si>
  <si>
    <t>PARCEL</t>
  </si>
  <si>
    <t>WHITE</t>
  </si>
  <si>
    <t>WHITE RIVER</t>
  </si>
  <si>
    <t xml:space="preserve">AVI FIELDMARKETING                 </t>
  </si>
  <si>
    <t>KEMPT</t>
  </si>
  <si>
    <t>KEMPTON PARK</t>
  </si>
  <si>
    <t xml:space="preserve">AVI FIELD MARKERTING               </t>
  </si>
  <si>
    <t>COBUS</t>
  </si>
  <si>
    <t>GAZIDE</t>
  </si>
  <si>
    <t>valecia</t>
  </si>
  <si>
    <t>POD received from cell 0648984486 M</t>
  </si>
  <si>
    <t xml:space="preserve">PARCEL                                            </t>
  </si>
  <si>
    <t xml:space="preserve">I   J TABLE BAY HARBOUR            </t>
  </si>
  <si>
    <t>OVERNIGHT EXP</t>
  </si>
  <si>
    <t>RALPH MULLER</t>
  </si>
  <si>
    <t>MARLON MANUEL</t>
  </si>
  <si>
    <t>tandie</t>
  </si>
  <si>
    <t>POD received from cell 0658050314 M</t>
  </si>
  <si>
    <t xml:space="preserve">I J TABLE BAY HARBOUR              </t>
  </si>
  <si>
    <t>SHIRVAAN FESTER</t>
  </si>
  <si>
    <t xml:space="preserve">AVI FM                             </t>
  </si>
  <si>
    <t>ON2</t>
  </si>
  <si>
    <t>CLEO</t>
  </si>
  <si>
    <t>CHARLES</t>
  </si>
  <si>
    <t>Valencia</t>
  </si>
  <si>
    <t>PINET</t>
  </si>
  <si>
    <t>PINETOWN</t>
  </si>
  <si>
    <t xml:space="preserve">NATIONAL BRANDS LTD WESTMEAD       </t>
  </si>
  <si>
    <t>MARCIA NAIDOO</t>
  </si>
  <si>
    <t>ROMONA KIRSTEN</t>
  </si>
  <si>
    <t>lindela</t>
  </si>
  <si>
    <t>DOC / FUE</t>
  </si>
  <si>
    <t>POD received from cell 0716311909 M</t>
  </si>
  <si>
    <t>UMHLA</t>
  </si>
  <si>
    <t>UMHLANGA ROCKS</t>
  </si>
  <si>
    <t xml:space="preserve">CIRO BEVARAGE SOLUTIONS            </t>
  </si>
  <si>
    <t>TIMOTHY KRYNAUW</t>
  </si>
  <si>
    <t>RAVI IYER</t>
  </si>
  <si>
    <t>timothy</t>
  </si>
  <si>
    <t>POD received from cell 0844020000 M</t>
  </si>
  <si>
    <t>EAST</t>
  </si>
  <si>
    <t>EAST LONDON</t>
  </si>
  <si>
    <t xml:space="preserve">CIRO EAST LONDON                   </t>
  </si>
  <si>
    <t>SIBULELE STEMELE</t>
  </si>
  <si>
    <t>SIBU</t>
  </si>
  <si>
    <t xml:space="preserve">I J HOUSE W-CAPE                   </t>
  </si>
  <si>
    <t>MALESELA MATHEKGA</t>
  </si>
  <si>
    <t>agnesw</t>
  </si>
  <si>
    <t>Missed cutoff</t>
  </si>
  <si>
    <t>jlc</t>
  </si>
  <si>
    <t>PORT3</t>
  </si>
  <si>
    <t>PORT ELIZABETH</t>
  </si>
  <si>
    <t xml:space="preserve">NATIONAL BRANDS LSS                </t>
  </si>
  <si>
    <t>BUDGET CARGO</t>
  </si>
  <si>
    <t>TE-ERRA WALTON</t>
  </si>
  <si>
    <t>egarth</t>
  </si>
  <si>
    <t>POD received from cell 0644881838 M</t>
  </si>
  <si>
    <t>PIET2</t>
  </si>
  <si>
    <t>PIETERSBURG</t>
  </si>
  <si>
    <t>PRETO</t>
  </si>
  <si>
    <t>PRETORIA</t>
  </si>
  <si>
    <t xml:space="preserve">AVI FIELD MARKETING                </t>
  </si>
  <si>
    <t>SONAY HAAS</t>
  </si>
  <si>
    <t>STEVEN TAYLOR</t>
  </si>
  <si>
    <t>aphiwe</t>
  </si>
  <si>
    <t>POD received from cell 0674000125 M</t>
  </si>
  <si>
    <t>0200</t>
  </si>
  <si>
    <t>DURBA</t>
  </si>
  <si>
    <t>DURBAN</t>
  </si>
  <si>
    <t xml:space="preserve">NATIONAL BRAND LTD-TEA DEPT        </t>
  </si>
  <si>
    <t xml:space="preserve">NATIONAL BRAND LIMITED             </t>
  </si>
  <si>
    <t>DEWALT  PAUL</t>
  </si>
  <si>
    <t>MBULELO RAMALATA</t>
  </si>
  <si>
    <t>NAMANE</t>
  </si>
  <si>
    <t>Consignee not available)</t>
  </si>
  <si>
    <t>SGI</t>
  </si>
  <si>
    <t xml:space="preserve">MICROCHEM                          </t>
  </si>
  <si>
    <t>GERALD GOVENDER</t>
  </si>
  <si>
    <t>ASHEED</t>
  </si>
  <si>
    <t xml:space="preserve">AVI HEAD OFFICE                    </t>
  </si>
  <si>
    <t>MELISA SUKKU</t>
  </si>
  <si>
    <t>THEMBELIHLE</t>
  </si>
  <si>
    <t>PED</t>
  </si>
  <si>
    <t xml:space="preserve">BAKERS                             </t>
  </si>
  <si>
    <t>THEMBELIHLE DHLAMINI</t>
  </si>
  <si>
    <t>tsidi</t>
  </si>
  <si>
    <t>Late linehaul</t>
  </si>
  <si>
    <t>LEV</t>
  </si>
  <si>
    <t>GEORG</t>
  </si>
  <si>
    <t>GEORGE</t>
  </si>
  <si>
    <t>CHANTEL MYBERG</t>
  </si>
  <si>
    <t>WARREN POTTS</t>
  </si>
  <si>
    <t>Cantel</t>
  </si>
  <si>
    <t>FUE / DOC</t>
  </si>
  <si>
    <t>morgan</t>
  </si>
  <si>
    <t>FUE / doc</t>
  </si>
  <si>
    <t xml:space="preserve">MICROCHEM LAB SERVICES             </t>
  </si>
  <si>
    <t>PESTICIDES LAB</t>
  </si>
  <si>
    <t>lazaan</t>
  </si>
  <si>
    <t>POD received from cell 0746644640 M</t>
  </si>
  <si>
    <t xml:space="preserve">MERIEUX NUTRI SCIENCES             </t>
  </si>
  <si>
    <t>raabiah</t>
  </si>
  <si>
    <t>POD received from cell 0644233937 M</t>
  </si>
  <si>
    <t xml:space="preserve">PRIONTEX                           </t>
  </si>
  <si>
    <t>MAGS</t>
  </si>
  <si>
    <t>SHAMIL</t>
  </si>
  <si>
    <t>mabali</t>
  </si>
  <si>
    <t>CARLA</t>
  </si>
  <si>
    <t>SAMORA</t>
  </si>
  <si>
    <t>GODFREY</t>
  </si>
  <si>
    <t>POD received from cell 0833616148 M</t>
  </si>
  <si>
    <t xml:space="preserve">avi field marketing                </t>
  </si>
  <si>
    <t>chantel</t>
  </si>
  <si>
    <t>leon</t>
  </si>
  <si>
    <t>Mary</t>
  </si>
  <si>
    <t>POD received from cell 0814739791 M</t>
  </si>
  <si>
    <t xml:space="preserve">I J ITSS AVI                       </t>
  </si>
  <si>
    <t xml:space="preserve">Cirro                              </t>
  </si>
  <si>
    <t>ITSS Department Collect from reception</t>
  </si>
  <si>
    <t>Rudy</t>
  </si>
  <si>
    <t>Shirvaan</t>
  </si>
  <si>
    <t>Returned to sender on waybill</t>
  </si>
  <si>
    <t>Returned to sender on waybill number R08</t>
  </si>
  <si>
    <t xml:space="preserve">I   J HOUSE -CAPE TOWN             </t>
  </si>
  <si>
    <t>NOLU SIYOLO</t>
  </si>
  <si>
    <t>LERATO NOLO</t>
  </si>
  <si>
    <t>agnes</t>
  </si>
  <si>
    <t>POD received from cell 0633442020 M</t>
  </si>
  <si>
    <t xml:space="preserve">NATIONAL BRANDS LTD                </t>
  </si>
  <si>
    <t>THABO MAKHUBELA</t>
  </si>
  <si>
    <t>LOUISA VIERA</t>
  </si>
  <si>
    <t>MICHAEL</t>
  </si>
  <si>
    <t xml:space="preserve">WM CAHN                            </t>
  </si>
  <si>
    <t>DINAL</t>
  </si>
  <si>
    <t>Redirect waybill on waybill nu</t>
  </si>
  <si>
    <t>Redirect waybill on waybill number R0099</t>
  </si>
  <si>
    <t xml:space="preserve">INDINGO COSMETICS                  </t>
  </si>
  <si>
    <t>NAZLIYAH GAMIET</t>
  </si>
  <si>
    <t>CELINO MACQUET</t>
  </si>
  <si>
    <t>Silayi</t>
  </si>
  <si>
    <t>POD received from cell 0659386993 M</t>
  </si>
  <si>
    <t xml:space="preserve">AVI NATIONAL BRANDS LTD            </t>
  </si>
  <si>
    <t>CALLAN</t>
  </si>
  <si>
    <t>LERATO</t>
  </si>
  <si>
    <t xml:space="preserve">I   J HOUSE                        </t>
  </si>
  <si>
    <t>nomsa</t>
  </si>
  <si>
    <t>RODNEY NORMAN</t>
  </si>
  <si>
    <t>MARLON</t>
  </si>
  <si>
    <t>Driver late</t>
  </si>
  <si>
    <t>CANDICE MURISON</t>
  </si>
  <si>
    <t>KERSHNIE MOODLEY</t>
  </si>
  <si>
    <t xml:space="preserve">AVI FIELD MARKETING W CAPE         </t>
  </si>
  <si>
    <t xml:space="preserve">AVI LTD                            </t>
  </si>
  <si>
    <t>LARA HIGGINSON</t>
  </si>
  <si>
    <t>CANDICE</t>
  </si>
  <si>
    <t>Michael</t>
  </si>
  <si>
    <t>ath</t>
  </si>
  <si>
    <t>WM CAHN</t>
  </si>
  <si>
    <t>sIGNED</t>
  </si>
  <si>
    <t>THABO MAKHUBOLO</t>
  </si>
  <si>
    <t>kysha</t>
  </si>
  <si>
    <t>Late Linehaul Delayed Beyond Skynet Control</t>
  </si>
  <si>
    <t>ntm</t>
  </si>
  <si>
    <t>POD received from cell 0628764486 M</t>
  </si>
  <si>
    <t>FIKI DLAMINI</t>
  </si>
  <si>
    <t>PHILA KUBEKU</t>
  </si>
  <si>
    <t>fiona</t>
  </si>
  <si>
    <t>lev</t>
  </si>
  <si>
    <t>POD received from cell 0682690407 M</t>
  </si>
  <si>
    <t xml:space="preserve">Ciro                               </t>
  </si>
  <si>
    <t>Please collect from Leon Driver to call Sibulele 0798980283 to arrange for the delivery</t>
  </si>
  <si>
    <t>Sibulele Stemele</t>
  </si>
  <si>
    <t>SIBULELE</t>
  </si>
  <si>
    <t xml:space="preserve">Entyce Tea National Brands         </t>
  </si>
  <si>
    <t xml:space="preserve">Mane SA                            </t>
  </si>
  <si>
    <t>HANDLE WITH CARE EXTREMELY FRAGILE</t>
  </si>
  <si>
    <t>Eva</t>
  </si>
  <si>
    <t>Eva Govender</t>
  </si>
  <si>
    <t>Redirect waybill on waybill number R0800</t>
  </si>
  <si>
    <t>Flyer</t>
  </si>
  <si>
    <t>shirvaan</t>
  </si>
  <si>
    <t>YOGAN MOODLEY</t>
  </si>
  <si>
    <t>RAVI</t>
  </si>
  <si>
    <t>xolisile</t>
  </si>
  <si>
    <t>POD received from cell 0797318730 M</t>
  </si>
  <si>
    <t>PHILA KUBHEKA</t>
  </si>
  <si>
    <t xml:space="preserve">SIYAKHA IMPERIAL PRINTING CO       </t>
  </si>
  <si>
    <t>CLAUDETTE CHETTY</t>
  </si>
  <si>
    <t>ntando</t>
  </si>
  <si>
    <t>POD received from cell 0843672221 M</t>
  </si>
  <si>
    <t xml:space="preserve">GBR THE GRUPIC BULLROOM            </t>
  </si>
  <si>
    <t>KAYLA DOS SANTOS</t>
  </si>
  <si>
    <t>PHUTI MAMEHIDI</t>
  </si>
  <si>
    <t>Bruce</t>
  </si>
  <si>
    <t>JUH</t>
  </si>
  <si>
    <t>POD received from cell 0813552012 M</t>
  </si>
  <si>
    <t xml:space="preserve">BEC W CAPE                         </t>
  </si>
  <si>
    <t>Juanita</t>
  </si>
  <si>
    <t>SPRI3</t>
  </si>
  <si>
    <t>SPRINGS</t>
  </si>
  <si>
    <t xml:space="preserve">PACKAGING MPACT                    </t>
  </si>
  <si>
    <t>BONGANI XABA</t>
  </si>
  <si>
    <t>HUNILE BRUNER</t>
  </si>
  <si>
    <t>Elsie</t>
  </si>
  <si>
    <t>POD received from cell 0699786009 M</t>
  </si>
  <si>
    <t xml:space="preserve">INDIGO COSMETICS-W CAPE            </t>
  </si>
  <si>
    <t>CULLAN</t>
  </si>
  <si>
    <t>Ndlebe</t>
  </si>
  <si>
    <t xml:space="preserve">NATIONAL BRANDS LTD-DURBAN         </t>
  </si>
  <si>
    <t>ZINHLE MBAMBO</t>
  </si>
  <si>
    <t xml:space="preserve">I   J HOUSE W-CAPE                 </t>
  </si>
  <si>
    <t>asanele</t>
  </si>
  <si>
    <t>jam</t>
  </si>
  <si>
    <t xml:space="preserve">NATIONAL BRANDS LTD TEA DIV        </t>
  </si>
  <si>
    <t>Thembilihle</t>
  </si>
  <si>
    <t>kirasta</t>
  </si>
  <si>
    <t>box</t>
  </si>
  <si>
    <t>LINTON PILLAY</t>
  </si>
  <si>
    <t>kosi</t>
  </si>
  <si>
    <t>LOUISA VIEIRA</t>
  </si>
  <si>
    <t>THABO MAKHUBELO</t>
  </si>
  <si>
    <t>keysha</t>
  </si>
  <si>
    <t>CLIVE JONES</t>
  </si>
  <si>
    <t>BOTSHELO MASHIANE</t>
  </si>
  <si>
    <t>Morgan</t>
  </si>
  <si>
    <t>OVERNIGHT EXP BY....</t>
  </si>
  <si>
    <t>SIBONISO ZONDI</t>
  </si>
  <si>
    <t>SHEILA FAKUDE</t>
  </si>
  <si>
    <t>sibonso</t>
  </si>
  <si>
    <t>BLOE1</t>
  </si>
  <si>
    <t>BLOEMFONTEIN</t>
  </si>
  <si>
    <t>SENATE MOHALO</t>
  </si>
  <si>
    <t>R Boikayo</t>
  </si>
  <si>
    <t>Chain store delivery</t>
  </si>
  <si>
    <t>dss</t>
  </si>
  <si>
    <t>POD received from cell 0763210788 M</t>
  </si>
  <si>
    <t>methembe</t>
  </si>
  <si>
    <t>DEBBIE MENTOOR</t>
  </si>
  <si>
    <t>Yonela</t>
  </si>
  <si>
    <t xml:space="preserve">CONSTANTIA FLEX                    </t>
  </si>
  <si>
    <t>SAMANTHA GREEN</t>
  </si>
  <si>
    <t>brieget</t>
  </si>
  <si>
    <t>POD received from cell 0780771530 M</t>
  </si>
  <si>
    <t>clive</t>
  </si>
  <si>
    <t xml:space="preserve">NATIONAL BRANDS FM                 </t>
  </si>
  <si>
    <t>JENNIFER ROSSOUW</t>
  </si>
  <si>
    <t>THOKOZANI ZUMA</t>
  </si>
  <si>
    <t>mauf</t>
  </si>
  <si>
    <t>WINSTON VEERASAMY</t>
  </si>
  <si>
    <t>kinth</t>
  </si>
  <si>
    <t>MIDRA</t>
  </si>
  <si>
    <t>MIDRAND</t>
  </si>
  <si>
    <t>.</t>
  </si>
  <si>
    <t>zukiswa</t>
  </si>
  <si>
    <t xml:space="preserve">i   j                              </t>
  </si>
  <si>
    <t>ludi</t>
  </si>
  <si>
    <t>Crystal</t>
  </si>
  <si>
    <t>PIET1</t>
  </si>
  <si>
    <t>PIETERMARITZBURG</t>
  </si>
  <si>
    <t xml:space="preserve">MEDICLINIC PIETERMARITZBURG        </t>
  </si>
  <si>
    <t>ABDUL</t>
  </si>
  <si>
    <t>Jermaine</t>
  </si>
  <si>
    <t>POD received from cell 0782274968 M</t>
  </si>
  <si>
    <t>SIYAAM SAFERDIEN</t>
  </si>
  <si>
    <t>SHIELA FAKUBE</t>
  </si>
  <si>
    <t xml:space="preserve">Microchem                          </t>
  </si>
  <si>
    <t>SDX</t>
  </si>
  <si>
    <t>Moremi</t>
  </si>
  <si>
    <t>jonga</t>
  </si>
  <si>
    <t>DSD / FUE / doc</t>
  </si>
  <si>
    <t xml:space="preserve">ENTYCE BEVARAGES - NATIONAL BR     </t>
  </si>
  <si>
    <t>MOREMI MOLEPO</t>
  </si>
  <si>
    <t>LAZARN</t>
  </si>
  <si>
    <t>FIONA</t>
  </si>
  <si>
    <t>Cooler box</t>
  </si>
  <si>
    <t xml:space="preserve">AVI FIELD MARKEWTING               </t>
  </si>
  <si>
    <t>STEVEN TAYLER</t>
  </si>
  <si>
    <t xml:space="preserve">INDIGO BRANDS(AVI FIELD MKTG)      </t>
  </si>
  <si>
    <t>LOUISA</t>
  </si>
  <si>
    <t>Candice</t>
  </si>
  <si>
    <t xml:space="preserve">CIRO BEVERAGE SOLUTIONS-KZN        </t>
  </si>
  <si>
    <t>JANICE STEYN</t>
  </si>
  <si>
    <t>THABO M</t>
  </si>
  <si>
    <t>amanda</t>
  </si>
  <si>
    <t xml:space="preserve">NATONAL BRANDS LTD-BLM             </t>
  </si>
  <si>
    <t>DEBBIE OLIVER</t>
  </si>
  <si>
    <t>NA</t>
  </si>
  <si>
    <t xml:space="preserve">Thia Coetzee                  </t>
  </si>
  <si>
    <t xml:space="preserve">POD received from cell 0763210788 M     </t>
  </si>
  <si>
    <t xml:space="preserve">INDIGO COSMETICS                   </t>
  </si>
  <si>
    <t>OVERNIGHTEXP BY 10H30</t>
  </si>
  <si>
    <t>EARL FERGUSON</t>
  </si>
  <si>
    <t xml:space="preserve">SHOPRITE HOME OFFICE               </t>
  </si>
  <si>
    <t>DENZIL RHODE</t>
  </si>
  <si>
    <t>Anton</t>
  </si>
  <si>
    <t>ECONOMY RD</t>
  </si>
  <si>
    <t>BOTSHELO M</t>
  </si>
  <si>
    <t>col</t>
  </si>
  <si>
    <t>STANF</t>
  </si>
  <si>
    <t>STANDFORD</t>
  </si>
  <si>
    <t xml:space="preserve">I   J LTD GANSBAAI                 </t>
  </si>
  <si>
    <t>LUVUYO SEPTEMBER</t>
  </si>
  <si>
    <t>OVERNIGHT</t>
  </si>
  <si>
    <t xml:space="preserve">Consumer Goods Council             </t>
  </si>
  <si>
    <t xml:space="preserve">INDIGO BRANDS                      </t>
  </si>
  <si>
    <t>Collect for National Brands -Snackworks Cards 9130563</t>
  </si>
  <si>
    <t>Cynthia</t>
  </si>
  <si>
    <t>OVERNIGHT EXP BY</t>
  </si>
  <si>
    <t>PLEASURE MBHATSHWA</t>
  </si>
  <si>
    <t>THABISO S</t>
  </si>
  <si>
    <t xml:space="preserve">INDIGO COSMETICS W-CAPE            </t>
  </si>
  <si>
    <t>HEATH MEADOWS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</si>
</sst>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688B1-1883-4EEE-A22E-43B058D13AC7}">
  <dimension ref="A1:CN83"/>
  <sheetViews>
    <sheetView tabSelected="1" topLeftCell="A66" workbookViewId="0">
      <selection activeCell="A85" sqref="A85:XFD85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"080011401426"</f>
        <v>080011401426</v>
      </c>
      <c r="F2" s="3">
        <v>45660</v>
      </c>
      <c r="G2">
        <v>202510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"-                             "</f>
        <v xml:space="preserve">-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43.23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0.5</v>
      </c>
      <c r="BJ2">
        <v>0.9</v>
      </c>
      <c r="BK2">
        <v>1</v>
      </c>
      <c r="BL2">
        <v>142.78</v>
      </c>
      <c r="BM2">
        <v>21.42</v>
      </c>
      <c r="BN2">
        <v>164.2</v>
      </c>
      <c r="BO2">
        <v>164.2</v>
      </c>
      <c r="BP2" t="s">
        <v>83</v>
      </c>
      <c r="BQ2" t="s">
        <v>84</v>
      </c>
      <c r="BR2" t="s">
        <v>85</v>
      </c>
      <c r="BS2" s="3">
        <v>45664</v>
      </c>
      <c r="BT2" s="4">
        <v>0.71805555555555556</v>
      </c>
      <c r="BU2" t="s">
        <v>86</v>
      </c>
      <c r="BV2" t="s">
        <v>87</v>
      </c>
      <c r="BY2">
        <v>4630.32</v>
      </c>
      <c r="BZ2" t="s">
        <v>88</v>
      </c>
      <c r="CA2" t="s">
        <v>89</v>
      </c>
      <c r="CC2" t="s">
        <v>80</v>
      </c>
      <c r="CD2">
        <v>2021</v>
      </c>
      <c r="CE2" t="s">
        <v>90</v>
      </c>
      <c r="CF2" s="3">
        <v>45665</v>
      </c>
      <c r="CI2">
        <v>3</v>
      </c>
      <c r="CJ2">
        <v>2</v>
      </c>
      <c r="CK2">
        <v>41</v>
      </c>
      <c r="CL2" t="s">
        <v>91</v>
      </c>
    </row>
    <row r="3" spans="1:92" x14ac:dyDescent="0.3">
      <c r="A3" t="s">
        <v>72</v>
      </c>
      <c r="B3" t="s">
        <v>73</v>
      </c>
      <c r="C3" t="s">
        <v>74</v>
      </c>
      <c r="E3" t="str">
        <f>"009942937024"</f>
        <v>009942937024</v>
      </c>
      <c r="F3" s="3">
        <v>45660</v>
      </c>
      <c r="G3">
        <v>202510</v>
      </c>
      <c r="H3" t="s">
        <v>79</v>
      </c>
      <c r="I3" t="s">
        <v>80</v>
      </c>
      <c r="J3" t="s">
        <v>92</v>
      </c>
      <c r="K3" t="s">
        <v>78</v>
      </c>
      <c r="L3" t="s">
        <v>75</v>
      </c>
      <c r="M3" t="s">
        <v>76</v>
      </c>
      <c r="N3" t="s">
        <v>93</v>
      </c>
      <c r="O3" t="s">
        <v>94</v>
      </c>
      <c r="P3" t="str">
        <f>"11004580FN 460040             "</f>
        <v xml:space="preserve">11004580FN 460040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22.36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0.8</v>
      </c>
      <c r="BJ3">
        <v>1.3</v>
      </c>
      <c r="BK3">
        <v>1.5</v>
      </c>
      <c r="BL3">
        <v>70.959999999999994</v>
      </c>
      <c r="BM3">
        <v>10.64</v>
      </c>
      <c r="BN3">
        <v>81.599999999999994</v>
      </c>
      <c r="BO3">
        <v>81.599999999999994</v>
      </c>
      <c r="BP3" t="s">
        <v>95</v>
      </c>
      <c r="BQ3" t="s">
        <v>96</v>
      </c>
      <c r="BR3" t="s">
        <v>97</v>
      </c>
      <c r="BS3" s="3">
        <v>45663</v>
      </c>
      <c r="BT3" s="4">
        <v>0.35486111111111113</v>
      </c>
      <c r="BU3" t="s">
        <v>98</v>
      </c>
      <c r="BV3" t="s">
        <v>87</v>
      </c>
      <c r="BY3">
        <v>6642.9</v>
      </c>
      <c r="BZ3" t="s">
        <v>99</v>
      </c>
      <c r="CA3" t="s">
        <v>100</v>
      </c>
      <c r="CC3" t="s">
        <v>76</v>
      </c>
      <c r="CD3">
        <v>8000</v>
      </c>
      <c r="CE3" t="s">
        <v>101</v>
      </c>
      <c r="CF3" s="3">
        <v>45664</v>
      </c>
      <c r="CI3">
        <v>1</v>
      </c>
      <c r="CJ3">
        <v>1</v>
      </c>
      <c r="CK3">
        <v>21</v>
      </c>
      <c r="CL3" t="s">
        <v>91</v>
      </c>
    </row>
    <row r="4" spans="1:92" x14ac:dyDescent="0.3">
      <c r="A4" t="s">
        <v>72</v>
      </c>
      <c r="B4" t="s">
        <v>73</v>
      </c>
      <c r="C4" t="s">
        <v>74</v>
      </c>
      <c r="E4" t="str">
        <f>"009940041053"</f>
        <v>009940041053</v>
      </c>
      <c r="F4" s="3">
        <v>45663</v>
      </c>
      <c r="G4">
        <v>202510</v>
      </c>
      <c r="H4" t="s">
        <v>102</v>
      </c>
      <c r="I4" t="s">
        <v>103</v>
      </c>
      <c r="J4" t="s">
        <v>104</v>
      </c>
      <c r="K4" t="s">
        <v>78</v>
      </c>
      <c r="L4" t="s">
        <v>105</v>
      </c>
      <c r="M4" t="s">
        <v>106</v>
      </c>
      <c r="N4" t="s">
        <v>107</v>
      </c>
      <c r="O4" t="s">
        <v>82</v>
      </c>
      <c r="P4" t="str">
        <f>".....                         "</f>
        <v xml:space="preserve">.....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60.97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199.09</v>
      </c>
      <c r="BM4">
        <v>29.86</v>
      </c>
      <c r="BN4">
        <v>228.95</v>
      </c>
      <c r="BO4">
        <v>228.95</v>
      </c>
      <c r="BQ4" t="s">
        <v>108</v>
      </c>
      <c r="BR4" t="s">
        <v>109</v>
      </c>
      <c r="BS4" s="3">
        <v>45664</v>
      </c>
      <c r="BT4" s="4">
        <v>0.38611111111111113</v>
      </c>
      <c r="BU4" t="s">
        <v>110</v>
      </c>
      <c r="BV4" t="s">
        <v>87</v>
      </c>
      <c r="BY4">
        <v>1200</v>
      </c>
      <c r="BZ4" t="s">
        <v>88</v>
      </c>
      <c r="CA4" t="s">
        <v>111</v>
      </c>
      <c r="CC4" t="s">
        <v>106</v>
      </c>
      <c r="CD4">
        <v>1600</v>
      </c>
      <c r="CE4" t="s">
        <v>112</v>
      </c>
      <c r="CF4" s="3">
        <v>45664</v>
      </c>
      <c r="CI4">
        <v>1</v>
      </c>
      <c r="CJ4">
        <v>1</v>
      </c>
      <c r="CK4">
        <v>43</v>
      </c>
      <c r="CL4" t="s">
        <v>91</v>
      </c>
    </row>
    <row r="5" spans="1:92" x14ac:dyDescent="0.3">
      <c r="A5" t="s">
        <v>72</v>
      </c>
      <c r="B5" t="s">
        <v>73</v>
      </c>
      <c r="C5" t="s">
        <v>74</v>
      </c>
      <c r="E5" t="str">
        <f>"009943090720"</f>
        <v>009943090720</v>
      </c>
      <c r="F5" s="3">
        <v>45663</v>
      </c>
      <c r="G5">
        <v>202510</v>
      </c>
      <c r="H5" t="s">
        <v>79</v>
      </c>
      <c r="I5" t="s">
        <v>80</v>
      </c>
      <c r="J5" t="s">
        <v>92</v>
      </c>
      <c r="K5" t="s">
        <v>78</v>
      </c>
      <c r="L5" t="s">
        <v>75</v>
      </c>
      <c r="M5" t="s">
        <v>76</v>
      </c>
      <c r="N5" t="s">
        <v>113</v>
      </c>
      <c r="O5" t="s">
        <v>94</v>
      </c>
      <c r="P5" t="str">
        <f>"11005000BT 402190             "</f>
        <v xml:space="preserve">11005000BT 402190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83.78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2</v>
      </c>
      <c r="BJ5">
        <v>7.2</v>
      </c>
      <c r="BK5">
        <v>7.5</v>
      </c>
      <c r="BL5">
        <v>265.92</v>
      </c>
      <c r="BM5">
        <v>39.89</v>
      </c>
      <c r="BN5">
        <v>305.81</v>
      </c>
      <c r="BO5">
        <v>305.81</v>
      </c>
      <c r="BP5" t="s">
        <v>114</v>
      </c>
      <c r="BQ5" t="s">
        <v>115</v>
      </c>
      <c r="BR5" t="s">
        <v>116</v>
      </c>
      <c r="BS5" s="3">
        <v>45664</v>
      </c>
      <c r="BT5" s="4">
        <v>0.3</v>
      </c>
      <c r="BU5" t="s">
        <v>117</v>
      </c>
      <c r="BV5" t="s">
        <v>87</v>
      </c>
      <c r="BY5">
        <v>36000</v>
      </c>
      <c r="BZ5" t="s">
        <v>99</v>
      </c>
      <c r="CA5" t="s">
        <v>118</v>
      </c>
      <c r="CC5" t="s">
        <v>76</v>
      </c>
      <c r="CD5">
        <v>8000</v>
      </c>
      <c r="CE5" t="s">
        <v>101</v>
      </c>
      <c r="CF5" s="3">
        <v>45665</v>
      </c>
      <c r="CI5">
        <v>1</v>
      </c>
      <c r="CJ5">
        <v>1</v>
      </c>
      <c r="CK5">
        <v>21</v>
      </c>
      <c r="CL5" t="s">
        <v>91</v>
      </c>
    </row>
    <row r="6" spans="1:92" x14ac:dyDescent="0.3">
      <c r="A6" t="s">
        <v>72</v>
      </c>
      <c r="B6" t="s">
        <v>73</v>
      </c>
      <c r="C6" t="s">
        <v>74</v>
      </c>
      <c r="E6" t="str">
        <f>"009943090721"</f>
        <v>009943090721</v>
      </c>
      <c r="F6" s="3">
        <v>45664</v>
      </c>
      <c r="G6">
        <v>202510</v>
      </c>
      <c r="H6" t="s">
        <v>79</v>
      </c>
      <c r="I6" t="s">
        <v>80</v>
      </c>
      <c r="J6" t="s">
        <v>92</v>
      </c>
      <c r="K6" t="s">
        <v>78</v>
      </c>
      <c r="L6" t="s">
        <v>75</v>
      </c>
      <c r="M6" t="s">
        <v>76</v>
      </c>
      <c r="N6" t="s">
        <v>119</v>
      </c>
      <c r="O6" t="s">
        <v>82</v>
      </c>
      <c r="P6" t="str">
        <f>"11005000BT 402190             "</f>
        <v xml:space="preserve">11005000BT 402190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53.94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13.9</v>
      </c>
      <c r="BJ6">
        <v>20.3</v>
      </c>
      <c r="BK6">
        <v>21</v>
      </c>
      <c r="BL6">
        <v>176.77</v>
      </c>
      <c r="BM6">
        <v>26.52</v>
      </c>
      <c r="BN6">
        <v>203.29</v>
      </c>
      <c r="BO6">
        <v>203.29</v>
      </c>
      <c r="BQ6" t="s">
        <v>120</v>
      </c>
      <c r="BR6" t="s">
        <v>116</v>
      </c>
      <c r="BS6" s="3">
        <v>45666</v>
      </c>
      <c r="BT6" s="4">
        <v>0.48749999999999999</v>
      </c>
      <c r="BU6" t="s">
        <v>117</v>
      </c>
      <c r="BV6" t="s">
        <v>87</v>
      </c>
      <c r="BY6">
        <v>101376</v>
      </c>
      <c r="BZ6" t="s">
        <v>88</v>
      </c>
      <c r="CA6" t="s">
        <v>118</v>
      </c>
      <c r="CC6" t="s">
        <v>76</v>
      </c>
      <c r="CD6">
        <v>8002</v>
      </c>
      <c r="CE6" t="s">
        <v>101</v>
      </c>
      <c r="CF6" s="3">
        <v>45667</v>
      </c>
      <c r="CI6">
        <v>3</v>
      </c>
      <c r="CJ6">
        <v>2</v>
      </c>
      <c r="CK6">
        <v>41</v>
      </c>
      <c r="CL6" t="s">
        <v>91</v>
      </c>
    </row>
    <row r="7" spans="1:92" x14ac:dyDescent="0.3">
      <c r="A7" t="s">
        <v>72</v>
      </c>
      <c r="B7" t="s">
        <v>73</v>
      </c>
      <c r="C7" t="s">
        <v>74</v>
      </c>
      <c r="E7" t="str">
        <f>"009940041065"</f>
        <v>009940041065</v>
      </c>
      <c r="F7" s="3">
        <v>45665</v>
      </c>
      <c r="G7">
        <v>202510</v>
      </c>
      <c r="H7" t="s">
        <v>102</v>
      </c>
      <c r="I7" t="s">
        <v>103</v>
      </c>
      <c r="J7" t="s">
        <v>104</v>
      </c>
      <c r="K7" t="s">
        <v>78</v>
      </c>
      <c r="L7" t="s">
        <v>105</v>
      </c>
      <c r="M7" t="s">
        <v>106</v>
      </c>
      <c r="N7" t="s">
        <v>121</v>
      </c>
      <c r="O7" t="s">
        <v>122</v>
      </c>
      <c r="P7" t="str">
        <f>"....                          "</f>
        <v xml:space="preserve">....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43.31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137.47</v>
      </c>
      <c r="BM7">
        <v>20.62</v>
      </c>
      <c r="BN7">
        <v>158.09</v>
      </c>
      <c r="BO7">
        <v>158.09</v>
      </c>
      <c r="BQ7" t="s">
        <v>123</v>
      </c>
      <c r="BR7" t="s">
        <v>124</v>
      </c>
      <c r="BS7" s="3">
        <v>45666</v>
      </c>
      <c r="BT7" s="4">
        <v>0.35902777777777778</v>
      </c>
      <c r="BU7" t="s">
        <v>125</v>
      </c>
      <c r="BV7" t="s">
        <v>87</v>
      </c>
      <c r="BY7">
        <v>1200</v>
      </c>
      <c r="BZ7" t="s">
        <v>88</v>
      </c>
      <c r="CA7" t="s">
        <v>111</v>
      </c>
      <c r="CC7" t="s">
        <v>106</v>
      </c>
      <c r="CD7">
        <v>1600</v>
      </c>
      <c r="CE7" t="s">
        <v>112</v>
      </c>
      <c r="CF7" s="3">
        <v>45667</v>
      </c>
      <c r="CI7">
        <v>1</v>
      </c>
      <c r="CJ7">
        <v>1</v>
      </c>
      <c r="CK7">
        <v>33</v>
      </c>
      <c r="CL7" t="s">
        <v>91</v>
      </c>
    </row>
    <row r="8" spans="1:92" x14ac:dyDescent="0.3">
      <c r="A8" t="s">
        <v>72</v>
      </c>
      <c r="B8" t="s">
        <v>73</v>
      </c>
      <c r="C8" t="s">
        <v>74</v>
      </c>
      <c r="E8" t="str">
        <f>"009944270482"</f>
        <v>009944270482</v>
      </c>
      <c r="F8" s="3">
        <v>45665</v>
      </c>
      <c r="G8">
        <v>202510</v>
      </c>
      <c r="H8" t="s">
        <v>79</v>
      </c>
      <c r="I8" t="s">
        <v>80</v>
      </c>
      <c r="J8" t="s">
        <v>92</v>
      </c>
      <c r="K8" t="s">
        <v>78</v>
      </c>
      <c r="L8" t="s">
        <v>126</v>
      </c>
      <c r="M8" t="s">
        <v>127</v>
      </c>
      <c r="N8" t="s">
        <v>128</v>
      </c>
      <c r="O8" t="s">
        <v>94</v>
      </c>
      <c r="P8" t="str">
        <f>"11113006RD 432090             "</f>
        <v xml:space="preserve">11113006RD 432090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22.36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0.8</v>
      </c>
      <c r="BJ8">
        <v>1.1000000000000001</v>
      </c>
      <c r="BK8">
        <v>1.5</v>
      </c>
      <c r="BL8">
        <v>70.959999999999994</v>
      </c>
      <c r="BM8">
        <v>10.64</v>
      </c>
      <c r="BN8">
        <v>81.599999999999994</v>
      </c>
      <c r="BO8">
        <v>81.599999999999994</v>
      </c>
      <c r="BP8" t="s">
        <v>114</v>
      </c>
      <c r="BQ8" t="s">
        <v>129</v>
      </c>
      <c r="BR8" t="s">
        <v>130</v>
      </c>
      <c r="BS8" s="3">
        <v>45666</v>
      </c>
      <c r="BT8" s="4">
        <v>0.53819444444444442</v>
      </c>
      <c r="BU8" t="s">
        <v>131</v>
      </c>
      <c r="BV8" t="s">
        <v>87</v>
      </c>
      <c r="BY8">
        <v>5712</v>
      </c>
      <c r="BZ8" t="s">
        <v>132</v>
      </c>
      <c r="CA8" t="s">
        <v>133</v>
      </c>
      <c r="CC8" t="s">
        <v>127</v>
      </c>
      <c r="CD8">
        <v>3610</v>
      </c>
      <c r="CE8" t="s">
        <v>101</v>
      </c>
      <c r="CF8" s="3">
        <v>45679</v>
      </c>
      <c r="CI8">
        <v>1</v>
      </c>
      <c r="CJ8">
        <v>1</v>
      </c>
      <c r="CK8">
        <v>21</v>
      </c>
      <c r="CL8" t="s">
        <v>91</v>
      </c>
    </row>
    <row r="9" spans="1:92" x14ac:dyDescent="0.3">
      <c r="A9" t="s">
        <v>72</v>
      </c>
      <c r="B9" t="s">
        <v>73</v>
      </c>
      <c r="C9" t="s">
        <v>74</v>
      </c>
      <c r="E9" t="str">
        <f>"009943430659"</f>
        <v>009943430659</v>
      </c>
      <c r="F9" s="3">
        <v>45665</v>
      </c>
      <c r="G9">
        <v>202510</v>
      </c>
      <c r="H9" t="s">
        <v>79</v>
      </c>
      <c r="I9" t="s">
        <v>80</v>
      </c>
      <c r="J9" t="s">
        <v>92</v>
      </c>
      <c r="K9" t="s">
        <v>78</v>
      </c>
      <c r="L9" t="s">
        <v>134</v>
      </c>
      <c r="M9" t="s">
        <v>135</v>
      </c>
      <c r="N9" t="s">
        <v>136</v>
      </c>
      <c r="O9" t="s">
        <v>94</v>
      </c>
      <c r="P9" t="str">
        <f>"18252430FS 460040             "</f>
        <v xml:space="preserve">18252430FS 460040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22.36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0.1</v>
      </c>
      <c r="BJ9">
        <v>0.2</v>
      </c>
      <c r="BK9">
        <v>0.5</v>
      </c>
      <c r="BL9">
        <v>70.959999999999994</v>
      </c>
      <c r="BM9">
        <v>10.64</v>
      </c>
      <c r="BN9">
        <v>81.599999999999994</v>
      </c>
      <c r="BO9">
        <v>81.599999999999994</v>
      </c>
      <c r="BP9" t="s">
        <v>114</v>
      </c>
      <c r="BQ9" t="s">
        <v>137</v>
      </c>
      <c r="BR9" t="s">
        <v>138</v>
      </c>
      <c r="BS9" s="3">
        <v>45666</v>
      </c>
      <c r="BT9" s="4">
        <v>0.50694444444444442</v>
      </c>
      <c r="BU9" t="s">
        <v>139</v>
      </c>
      <c r="BV9" t="s">
        <v>87</v>
      </c>
      <c r="BY9">
        <v>816</v>
      </c>
      <c r="BZ9" t="s">
        <v>99</v>
      </c>
      <c r="CA9" t="s">
        <v>140</v>
      </c>
      <c r="CC9" t="s">
        <v>135</v>
      </c>
      <c r="CD9">
        <v>4300</v>
      </c>
      <c r="CE9" t="s">
        <v>101</v>
      </c>
      <c r="CF9" s="3">
        <v>45666</v>
      </c>
      <c r="CI9">
        <v>1</v>
      </c>
      <c r="CJ9">
        <v>1</v>
      </c>
      <c r="CK9">
        <v>21</v>
      </c>
      <c r="CL9" t="s">
        <v>91</v>
      </c>
    </row>
    <row r="10" spans="1:92" x14ac:dyDescent="0.3">
      <c r="A10" t="s">
        <v>72</v>
      </c>
      <c r="B10" t="s">
        <v>73</v>
      </c>
      <c r="C10" t="s">
        <v>74</v>
      </c>
      <c r="E10" t="str">
        <f>"009943425446"</f>
        <v>009943425446</v>
      </c>
      <c r="F10" s="3">
        <v>45665</v>
      </c>
      <c r="G10">
        <v>202510</v>
      </c>
      <c r="H10" t="s">
        <v>79</v>
      </c>
      <c r="I10" t="s">
        <v>80</v>
      </c>
      <c r="J10" t="s">
        <v>92</v>
      </c>
      <c r="K10" t="s">
        <v>78</v>
      </c>
      <c r="L10" t="s">
        <v>141</v>
      </c>
      <c r="M10" t="s">
        <v>142</v>
      </c>
      <c r="N10" t="s">
        <v>143</v>
      </c>
      <c r="O10" t="s">
        <v>94</v>
      </c>
      <c r="P10" t="str">
        <f>"18162430FS 460040             "</f>
        <v xml:space="preserve">18162430FS 460040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22.36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0.1</v>
      </c>
      <c r="BJ10">
        <v>0.2</v>
      </c>
      <c r="BK10">
        <v>0.5</v>
      </c>
      <c r="BL10">
        <v>70.959999999999994</v>
      </c>
      <c r="BM10">
        <v>10.64</v>
      </c>
      <c r="BN10">
        <v>81.599999999999994</v>
      </c>
      <c r="BO10">
        <v>81.599999999999994</v>
      </c>
      <c r="BP10" t="s">
        <v>114</v>
      </c>
      <c r="BQ10" t="s">
        <v>144</v>
      </c>
      <c r="BR10" t="s">
        <v>138</v>
      </c>
      <c r="BS10" s="3">
        <v>45666</v>
      </c>
      <c r="BT10" s="4">
        <v>0.45833333333333331</v>
      </c>
      <c r="BU10" t="s">
        <v>145</v>
      </c>
      <c r="BV10" t="s">
        <v>91</v>
      </c>
      <c r="BY10">
        <v>816</v>
      </c>
      <c r="BZ10" t="s">
        <v>99</v>
      </c>
      <c r="CC10" t="s">
        <v>142</v>
      </c>
      <c r="CD10">
        <v>5201</v>
      </c>
      <c r="CE10" t="s">
        <v>101</v>
      </c>
      <c r="CF10" s="3">
        <v>45667</v>
      </c>
      <c r="CI10">
        <v>1</v>
      </c>
      <c r="CJ10">
        <v>1</v>
      </c>
      <c r="CK10">
        <v>21</v>
      </c>
      <c r="CL10" t="s">
        <v>91</v>
      </c>
    </row>
    <row r="11" spans="1:92" x14ac:dyDescent="0.3">
      <c r="A11" t="s">
        <v>72</v>
      </c>
      <c r="B11" t="s">
        <v>73</v>
      </c>
      <c r="C11" t="s">
        <v>74</v>
      </c>
      <c r="E11" t="str">
        <f>"009943425805"</f>
        <v>009943425805</v>
      </c>
      <c r="F11" s="3">
        <v>45665</v>
      </c>
      <c r="G11">
        <v>202510</v>
      </c>
      <c r="H11" t="s">
        <v>79</v>
      </c>
      <c r="I11" t="s">
        <v>80</v>
      </c>
      <c r="J11" t="s">
        <v>92</v>
      </c>
      <c r="K11" t="s">
        <v>78</v>
      </c>
      <c r="L11" t="s">
        <v>75</v>
      </c>
      <c r="M11" t="s">
        <v>76</v>
      </c>
      <c r="N11" t="s">
        <v>146</v>
      </c>
      <c r="O11" t="s">
        <v>94</v>
      </c>
      <c r="P11" t="str">
        <f>"11005510BA 460040             "</f>
        <v xml:space="preserve">11005510BA 460040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22.36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0.1</v>
      </c>
      <c r="BJ11">
        <v>0.2</v>
      </c>
      <c r="BK11">
        <v>0.5</v>
      </c>
      <c r="BL11">
        <v>70.959999999999994</v>
      </c>
      <c r="BM11">
        <v>10.64</v>
      </c>
      <c r="BN11">
        <v>81.599999999999994</v>
      </c>
      <c r="BO11">
        <v>81.599999999999994</v>
      </c>
      <c r="BP11" t="s">
        <v>114</v>
      </c>
      <c r="BQ11" t="s">
        <v>147</v>
      </c>
      <c r="BR11" t="s">
        <v>138</v>
      </c>
      <c r="BS11" s="3">
        <v>45666</v>
      </c>
      <c r="BT11" s="4">
        <v>0.50694444444444442</v>
      </c>
      <c r="BU11" t="s">
        <v>148</v>
      </c>
      <c r="BV11" t="s">
        <v>91</v>
      </c>
      <c r="BW11" t="s">
        <v>149</v>
      </c>
      <c r="BX11" t="s">
        <v>150</v>
      </c>
      <c r="BY11">
        <v>816</v>
      </c>
      <c r="BZ11" t="s">
        <v>99</v>
      </c>
      <c r="CC11" t="s">
        <v>76</v>
      </c>
      <c r="CD11">
        <v>7925</v>
      </c>
      <c r="CE11" t="s">
        <v>101</v>
      </c>
      <c r="CF11" s="3">
        <v>45667</v>
      </c>
      <c r="CI11">
        <v>1</v>
      </c>
      <c r="CJ11">
        <v>1</v>
      </c>
      <c r="CK11">
        <v>21</v>
      </c>
      <c r="CL11" t="s">
        <v>91</v>
      </c>
    </row>
    <row r="12" spans="1:92" x14ac:dyDescent="0.3">
      <c r="A12" t="s">
        <v>72</v>
      </c>
      <c r="B12" t="s">
        <v>73</v>
      </c>
      <c r="C12" t="s">
        <v>74</v>
      </c>
      <c r="E12" t="str">
        <f>"009943426028"</f>
        <v>009943426028</v>
      </c>
      <c r="F12" s="3">
        <v>45665</v>
      </c>
      <c r="G12">
        <v>202510</v>
      </c>
      <c r="H12" t="s">
        <v>79</v>
      </c>
      <c r="I12" t="s">
        <v>80</v>
      </c>
      <c r="J12" t="s">
        <v>92</v>
      </c>
      <c r="K12" t="s">
        <v>78</v>
      </c>
      <c r="L12" t="s">
        <v>151</v>
      </c>
      <c r="M12" t="s">
        <v>152</v>
      </c>
      <c r="N12" t="s">
        <v>153</v>
      </c>
      <c r="O12" t="s">
        <v>82</v>
      </c>
      <c r="P12" t="str">
        <f>"11005000BT  402190            "</f>
        <v xml:space="preserve">11005000BT  402190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43.23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0.5</v>
      </c>
      <c r="BJ12">
        <v>2.2999999999999998</v>
      </c>
      <c r="BK12">
        <v>3</v>
      </c>
      <c r="BL12">
        <v>142.78</v>
      </c>
      <c r="BM12">
        <v>21.42</v>
      </c>
      <c r="BN12">
        <v>164.2</v>
      </c>
      <c r="BO12">
        <v>164.2</v>
      </c>
      <c r="BP12" t="s">
        <v>154</v>
      </c>
      <c r="BQ12" t="s">
        <v>155</v>
      </c>
      <c r="BR12" t="s">
        <v>116</v>
      </c>
      <c r="BS12" s="3">
        <v>45667</v>
      </c>
      <c r="BT12" s="4">
        <v>0.35069444444444442</v>
      </c>
      <c r="BU12" t="s">
        <v>156</v>
      </c>
      <c r="BV12" t="s">
        <v>87</v>
      </c>
      <c r="BY12">
        <v>11352</v>
      </c>
      <c r="BZ12" t="s">
        <v>88</v>
      </c>
      <c r="CA12" t="s">
        <v>157</v>
      </c>
      <c r="CC12" t="s">
        <v>152</v>
      </c>
      <c r="CD12">
        <v>6001</v>
      </c>
      <c r="CE12" t="s">
        <v>101</v>
      </c>
      <c r="CF12" s="3">
        <v>45667</v>
      </c>
      <c r="CI12">
        <v>3</v>
      </c>
      <c r="CJ12">
        <v>2</v>
      </c>
      <c r="CK12">
        <v>41</v>
      </c>
      <c r="CL12" t="s">
        <v>91</v>
      </c>
    </row>
    <row r="13" spans="1:92" x14ac:dyDescent="0.3">
      <c r="A13" t="s">
        <v>72</v>
      </c>
      <c r="B13" t="s">
        <v>73</v>
      </c>
      <c r="C13" t="s">
        <v>74</v>
      </c>
      <c r="E13" t="str">
        <f>"009943401935"</f>
        <v>009943401935</v>
      </c>
      <c r="F13" s="3">
        <v>45665</v>
      </c>
      <c r="G13">
        <v>202510</v>
      </c>
      <c r="H13" t="s">
        <v>158</v>
      </c>
      <c r="I13" t="s">
        <v>159</v>
      </c>
      <c r="J13" t="s">
        <v>107</v>
      </c>
      <c r="K13" t="s">
        <v>78</v>
      </c>
      <c r="L13" t="s">
        <v>160</v>
      </c>
      <c r="M13" t="s">
        <v>161</v>
      </c>
      <c r="N13" t="s">
        <v>162</v>
      </c>
      <c r="O13" t="s">
        <v>94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55.86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5</v>
      </c>
      <c r="BJ13">
        <v>1.2</v>
      </c>
      <c r="BK13">
        <v>5</v>
      </c>
      <c r="BL13">
        <v>177.3</v>
      </c>
      <c r="BM13">
        <v>26.6</v>
      </c>
      <c r="BN13">
        <v>203.9</v>
      </c>
      <c r="BO13">
        <v>203.9</v>
      </c>
      <c r="BQ13" t="s">
        <v>163</v>
      </c>
      <c r="BR13" t="s">
        <v>164</v>
      </c>
      <c r="BS13" s="3">
        <v>45666</v>
      </c>
      <c r="BT13" s="4">
        <v>0.40763888888888888</v>
      </c>
      <c r="BU13" t="s">
        <v>165</v>
      </c>
      <c r="BV13" t="s">
        <v>87</v>
      </c>
      <c r="BY13">
        <v>6000</v>
      </c>
      <c r="BZ13" t="s">
        <v>99</v>
      </c>
      <c r="CA13" t="s">
        <v>166</v>
      </c>
      <c r="CC13" t="s">
        <v>161</v>
      </c>
      <c r="CD13" s="5" t="s">
        <v>167</v>
      </c>
      <c r="CE13" t="s">
        <v>101</v>
      </c>
      <c r="CF13" s="3">
        <v>45667</v>
      </c>
      <c r="CI13">
        <v>1</v>
      </c>
      <c r="CJ13">
        <v>1</v>
      </c>
      <c r="CK13">
        <v>21</v>
      </c>
      <c r="CL13" t="s">
        <v>91</v>
      </c>
    </row>
    <row r="14" spans="1:92" x14ac:dyDescent="0.3">
      <c r="A14" t="s">
        <v>72</v>
      </c>
      <c r="B14" t="s">
        <v>73</v>
      </c>
      <c r="C14" t="s">
        <v>74</v>
      </c>
      <c r="E14" t="str">
        <f>"009944639733"</f>
        <v>009944639733</v>
      </c>
      <c r="F14" s="3">
        <v>45665</v>
      </c>
      <c r="G14">
        <v>202510</v>
      </c>
      <c r="H14" t="s">
        <v>168</v>
      </c>
      <c r="I14" t="s">
        <v>169</v>
      </c>
      <c r="J14" t="s">
        <v>170</v>
      </c>
      <c r="K14" t="s">
        <v>78</v>
      </c>
      <c r="L14" t="s">
        <v>79</v>
      </c>
      <c r="M14" t="s">
        <v>80</v>
      </c>
      <c r="N14" t="s">
        <v>171</v>
      </c>
      <c r="O14" t="s">
        <v>94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83.78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7.2</v>
      </c>
      <c r="BK14">
        <v>7.5</v>
      </c>
      <c r="BL14">
        <v>265.92</v>
      </c>
      <c r="BM14">
        <v>39.89</v>
      </c>
      <c r="BN14">
        <v>305.81</v>
      </c>
      <c r="BO14">
        <v>305.81</v>
      </c>
      <c r="BQ14" t="s">
        <v>172</v>
      </c>
      <c r="BR14" t="s">
        <v>173</v>
      </c>
      <c r="BS14" s="3">
        <v>45672</v>
      </c>
      <c r="BT14" s="4">
        <v>0.41736111111111113</v>
      </c>
      <c r="BU14" t="s">
        <v>174</v>
      </c>
      <c r="BV14" t="s">
        <v>91</v>
      </c>
      <c r="BW14" t="s">
        <v>175</v>
      </c>
      <c r="BX14" t="s">
        <v>176</v>
      </c>
      <c r="BY14">
        <v>36000</v>
      </c>
      <c r="BZ14" t="s">
        <v>99</v>
      </c>
      <c r="CC14" t="s">
        <v>80</v>
      </c>
      <c r="CD14">
        <v>2000</v>
      </c>
      <c r="CE14" t="s">
        <v>101</v>
      </c>
      <c r="CF14" s="3">
        <v>45672</v>
      </c>
      <c r="CI14">
        <v>1</v>
      </c>
      <c r="CJ14">
        <v>5</v>
      </c>
      <c r="CK14">
        <v>21</v>
      </c>
      <c r="CL14" t="s">
        <v>91</v>
      </c>
    </row>
    <row r="15" spans="1:92" x14ac:dyDescent="0.3">
      <c r="A15" t="s">
        <v>72</v>
      </c>
      <c r="B15" t="s">
        <v>73</v>
      </c>
      <c r="C15" t="s">
        <v>74</v>
      </c>
      <c r="E15" t="str">
        <f>"009944639738"</f>
        <v>009944639738</v>
      </c>
      <c r="F15" s="3">
        <v>45666</v>
      </c>
      <c r="G15">
        <v>202510</v>
      </c>
      <c r="H15" t="s">
        <v>168</v>
      </c>
      <c r="I15" t="s">
        <v>169</v>
      </c>
      <c r="J15" t="s">
        <v>170</v>
      </c>
      <c r="K15" t="s">
        <v>78</v>
      </c>
      <c r="L15" t="s">
        <v>79</v>
      </c>
      <c r="M15" t="s">
        <v>80</v>
      </c>
      <c r="N15" t="s">
        <v>177</v>
      </c>
      <c r="O15" t="s">
        <v>94</v>
      </c>
      <c r="P15" t="str">
        <f>"11506560IB                    "</f>
        <v xml:space="preserve">11506560IB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83.78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7.2</v>
      </c>
      <c r="BK15">
        <v>7.5</v>
      </c>
      <c r="BL15">
        <v>265.92</v>
      </c>
      <c r="BM15">
        <v>39.89</v>
      </c>
      <c r="BN15">
        <v>305.81</v>
      </c>
      <c r="BO15">
        <v>305.81</v>
      </c>
      <c r="BR15" t="s">
        <v>178</v>
      </c>
      <c r="BS15" s="3">
        <v>45667</v>
      </c>
      <c r="BT15" s="4">
        <v>0.65625</v>
      </c>
      <c r="BU15" t="s">
        <v>179</v>
      </c>
      <c r="BV15" t="s">
        <v>91</v>
      </c>
      <c r="BY15">
        <v>36000</v>
      </c>
      <c r="BZ15" t="s">
        <v>99</v>
      </c>
      <c r="CC15" t="s">
        <v>80</v>
      </c>
      <c r="CD15">
        <v>2000</v>
      </c>
      <c r="CE15" t="s">
        <v>101</v>
      </c>
      <c r="CF15" s="3">
        <v>45672</v>
      </c>
      <c r="CI15">
        <v>1</v>
      </c>
      <c r="CJ15">
        <v>1</v>
      </c>
      <c r="CK15">
        <v>21</v>
      </c>
      <c r="CL15" t="s">
        <v>91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"009944639736"</f>
        <v>009944639736</v>
      </c>
      <c r="F16" s="3">
        <v>45666</v>
      </c>
      <c r="G16">
        <v>202510</v>
      </c>
      <c r="H16" t="s">
        <v>168</v>
      </c>
      <c r="I16" t="s">
        <v>169</v>
      </c>
      <c r="J16" t="s">
        <v>170</v>
      </c>
      <c r="K16" t="s">
        <v>78</v>
      </c>
      <c r="L16" t="s">
        <v>79</v>
      </c>
      <c r="M16" t="s">
        <v>80</v>
      </c>
      <c r="N16" t="s">
        <v>180</v>
      </c>
      <c r="O16" t="s">
        <v>94</v>
      </c>
      <c r="P16" t="str">
        <f>"11116561PC                    "</f>
        <v xml:space="preserve">11116561PC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33.520000000000003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</v>
      </c>
      <c r="BJ16">
        <v>3</v>
      </c>
      <c r="BK16">
        <v>3</v>
      </c>
      <c r="BL16">
        <v>106.4</v>
      </c>
      <c r="BM16">
        <v>15.96</v>
      </c>
      <c r="BN16">
        <v>122.36</v>
      </c>
      <c r="BO16">
        <v>122.36</v>
      </c>
      <c r="BQ16" t="s">
        <v>181</v>
      </c>
      <c r="BR16" t="s">
        <v>182</v>
      </c>
      <c r="BS16" s="3">
        <v>45670</v>
      </c>
      <c r="BT16" s="4">
        <v>0.66319444444444442</v>
      </c>
      <c r="BU16" t="s">
        <v>86</v>
      </c>
      <c r="BV16" t="s">
        <v>91</v>
      </c>
      <c r="BW16" t="s">
        <v>175</v>
      </c>
      <c r="BX16" t="s">
        <v>183</v>
      </c>
      <c r="BY16">
        <v>15000</v>
      </c>
      <c r="BZ16" t="s">
        <v>99</v>
      </c>
      <c r="CA16" t="s">
        <v>89</v>
      </c>
      <c r="CC16" t="s">
        <v>80</v>
      </c>
      <c r="CD16">
        <v>2000</v>
      </c>
      <c r="CE16" t="s">
        <v>101</v>
      </c>
      <c r="CI16">
        <v>1</v>
      </c>
      <c r="CJ16">
        <v>2</v>
      </c>
      <c r="CK16">
        <v>21</v>
      </c>
      <c r="CL16" t="s">
        <v>91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"009944639735"</f>
        <v>009944639735</v>
      </c>
      <c r="F17" s="3">
        <v>45666</v>
      </c>
      <c r="G17">
        <v>202510</v>
      </c>
      <c r="H17" t="s">
        <v>168</v>
      </c>
      <c r="I17" t="s">
        <v>169</v>
      </c>
      <c r="J17" t="s">
        <v>170</v>
      </c>
      <c r="K17" t="s">
        <v>78</v>
      </c>
      <c r="L17" t="s">
        <v>126</v>
      </c>
      <c r="M17" t="s">
        <v>127</v>
      </c>
      <c r="N17" t="s">
        <v>184</v>
      </c>
      <c r="O17" t="s">
        <v>94</v>
      </c>
      <c r="P17" t="str">
        <f>"11116561PC 402190             "</f>
        <v xml:space="preserve">11116561PC 402190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17.46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2</v>
      </c>
      <c r="BJ17">
        <v>3</v>
      </c>
      <c r="BK17">
        <v>3</v>
      </c>
      <c r="BL17">
        <v>55.42</v>
      </c>
      <c r="BM17">
        <v>8.31</v>
      </c>
      <c r="BN17">
        <v>63.73</v>
      </c>
      <c r="BO17">
        <v>63.73</v>
      </c>
      <c r="BQ17" t="s">
        <v>129</v>
      </c>
      <c r="BR17" t="s">
        <v>185</v>
      </c>
      <c r="BS17" s="3">
        <v>45667</v>
      </c>
      <c r="BT17" s="4">
        <v>0.48472222222222222</v>
      </c>
      <c r="BU17" t="s">
        <v>186</v>
      </c>
      <c r="BV17" t="s">
        <v>91</v>
      </c>
      <c r="BW17" t="s">
        <v>187</v>
      </c>
      <c r="BX17" t="s">
        <v>188</v>
      </c>
      <c r="BY17">
        <v>15000</v>
      </c>
      <c r="BZ17" t="s">
        <v>99</v>
      </c>
      <c r="CA17" t="s">
        <v>133</v>
      </c>
      <c r="CC17" t="s">
        <v>127</v>
      </c>
      <c r="CD17">
        <v>3600</v>
      </c>
      <c r="CE17" t="s">
        <v>101</v>
      </c>
      <c r="CF17" s="3">
        <v>45670</v>
      </c>
      <c r="CI17">
        <v>1</v>
      </c>
      <c r="CJ17">
        <v>1</v>
      </c>
      <c r="CK17">
        <v>22</v>
      </c>
      <c r="CL17" t="s">
        <v>91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"009942850879"</f>
        <v>009942850879</v>
      </c>
      <c r="F18" s="3">
        <v>45667</v>
      </c>
      <c r="G18">
        <v>202510</v>
      </c>
      <c r="H18" t="s">
        <v>189</v>
      </c>
      <c r="I18" t="s">
        <v>190</v>
      </c>
      <c r="J18" t="s">
        <v>104</v>
      </c>
      <c r="K18" t="s">
        <v>78</v>
      </c>
      <c r="L18" t="s">
        <v>151</v>
      </c>
      <c r="M18" t="s">
        <v>152</v>
      </c>
      <c r="N18" t="s">
        <v>162</v>
      </c>
      <c r="O18" t="s">
        <v>94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22.36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2</v>
      </c>
      <c r="BJ18">
        <v>0.2</v>
      </c>
      <c r="BK18">
        <v>2</v>
      </c>
      <c r="BL18">
        <v>70.959999999999994</v>
      </c>
      <c r="BM18">
        <v>10.64</v>
      </c>
      <c r="BN18">
        <v>81.599999999999994</v>
      </c>
      <c r="BO18">
        <v>81.599999999999994</v>
      </c>
      <c r="BQ18" t="s">
        <v>191</v>
      </c>
      <c r="BR18" t="s">
        <v>192</v>
      </c>
      <c r="BS18" s="3">
        <v>45670</v>
      </c>
      <c r="BT18" s="4">
        <v>0.40277777777777779</v>
      </c>
      <c r="BU18" t="s">
        <v>193</v>
      </c>
      <c r="BV18" t="s">
        <v>87</v>
      </c>
      <c r="BY18">
        <v>1200</v>
      </c>
      <c r="BZ18" t="s">
        <v>194</v>
      </c>
      <c r="CC18" t="s">
        <v>152</v>
      </c>
      <c r="CD18">
        <v>6045</v>
      </c>
      <c r="CE18" t="s">
        <v>101</v>
      </c>
      <c r="CF18" s="3">
        <v>45670</v>
      </c>
      <c r="CI18">
        <v>1</v>
      </c>
      <c r="CJ18">
        <v>1</v>
      </c>
      <c r="CK18">
        <v>21</v>
      </c>
      <c r="CL18" t="s">
        <v>91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"009943090722"</f>
        <v>009943090722</v>
      </c>
      <c r="F19" s="3">
        <v>45667</v>
      </c>
      <c r="G19">
        <v>202510</v>
      </c>
      <c r="H19" t="s">
        <v>79</v>
      </c>
      <c r="I19" t="s">
        <v>80</v>
      </c>
      <c r="J19" t="s">
        <v>92</v>
      </c>
      <c r="K19" t="s">
        <v>78</v>
      </c>
      <c r="L19" t="s">
        <v>75</v>
      </c>
      <c r="M19" t="s">
        <v>76</v>
      </c>
      <c r="N19" t="s">
        <v>113</v>
      </c>
      <c r="O19" t="s">
        <v>82</v>
      </c>
      <c r="P19" t="str">
        <f>"11005000BT 402190             "</f>
        <v xml:space="preserve">11005000BT 402190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43.23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1.9</v>
      </c>
      <c r="BJ19">
        <v>2.7</v>
      </c>
      <c r="BK19">
        <v>3</v>
      </c>
      <c r="BL19">
        <v>142.78</v>
      </c>
      <c r="BM19">
        <v>21.42</v>
      </c>
      <c r="BN19">
        <v>164.2</v>
      </c>
      <c r="BO19">
        <v>164.2</v>
      </c>
      <c r="BQ19" t="s">
        <v>120</v>
      </c>
      <c r="BR19" t="s">
        <v>116</v>
      </c>
      <c r="BS19" s="3">
        <v>45670</v>
      </c>
      <c r="BT19" s="4">
        <v>0.4236111111111111</v>
      </c>
      <c r="BU19" t="s">
        <v>195</v>
      </c>
      <c r="BV19" t="s">
        <v>87</v>
      </c>
      <c r="BY19">
        <v>13707.36</v>
      </c>
      <c r="BZ19" t="s">
        <v>196</v>
      </c>
      <c r="CA19" t="s">
        <v>118</v>
      </c>
      <c r="CC19" t="s">
        <v>76</v>
      </c>
      <c r="CD19">
        <v>8002</v>
      </c>
      <c r="CE19" t="s">
        <v>101</v>
      </c>
      <c r="CF19" s="3">
        <v>45671</v>
      </c>
      <c r="CI19">
        <v>3</v>
      </c>
      <c r="CJ19">
        <v>1</v>
      </c>
      <c r="CK19">
        <v>41</v>
      </c>
      <c r="CL19" t="s">
        <v>91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"009944639737"</f>
        <v>009944639737</v>
      </c>
      <c r="F20" s="3">
        <v>45667</v>
      </c>
      <c r="G20">
        <v>202510</v>
      </c>
      <c r="H20" t="s">
        <v>168</v>
      </c>
      <c r="I20" t="s">
        <v>169</v>
      </c>
      <c r="J20" t="s">
        <v>170</v>
      </c>
      <c r="K20" t="s">
        <v>78</v>
      </c>
      <c r="L20" t="s">
        <v>75</v>
      </c>
      <c r="M20" t="s">
        <v>76</v>
      </c>
      <c r="N20" t="s">
        <v>197</v>
      </c>
      <c r="O20" t="s">
        <v>94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83.78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7.2</v>
      </c>
      <c r="BK20">
        <v>7.5</v>
      </c>
      <c r="BL20">
        <v>265.92</v>
      </c>
      <c r="BM20">
        <v>39.89</v>
      </c>
      <c r="BN20">
        <v>305.81</v>
      </c>
      <c r="BO20">
        <v>305.81</v>
      </c>
      <c r="BQ20" t="s">
        <v>198</v>
      </c>
      <c r="BR20" t="s">
        <v>173</v>
      </c>
      <c r="BS20" s="3">
        <v>45672</v>
      </c>
      <c r="BT20" s="4">
        <v>0.40208333333333335</v>
      </c>
      <c r="BU20" t="s">
        <v>199</v>
      </c>
      <c r="BV20" t="s">
        <v>91</v>
      </c>
      <c r="BW20" t="s">
        <v>149</v>
      </c>
      <c r="BX20" t="s">
        <v>150</v>
      </c>
      <c r="BY20">
        <v>36000</v>
      </c>
      <c r="BZ20" t="s">
        <v>194</v>
      </c>
      <c r="CA20" t="s">
        <v>200</v>
      </c>
      <c r="CC20" t="s">
        <v>76</v>
      </c>
      <c r="CD20">
        <v>8000</v>
      </c>
      <c r="CE20" t="s">
        <v>101</v>
      </c>
      <c r="CF20" s="3">
        <v>45673</v>
      </c>
      <c r="CI20">
        <v>2</v>
      </c>
      <c r="CJ20">
        <v>3</v>
      </c>
      <c r="CK20">
        <v>21</v>
      </c>
      <c r="CL20" t="s">
        <v>91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"009944639788"</f>
        <v>009944639788</v>
      </c>
      <c r="F21" s="3">
        <v>45667</v>
      </c>
      <c r="G21">
        <v>202510</v>
      </c>
      <c r="H21" t="s">
        <v>168</v>
      </c>
      <c r="I21" t="s">
        <v>169</v>
      </c>
      <c r="J21" t="s">
        <v>170</v>
      </c>
      <c r="K21" t="s">
        <v>78</v>
      </c>
      <c r="L21" t="s">
        <v>75</v>
      </c>
      <c r="M21" t="s">
        <v>76</v>
      </c>
      <c r="N21" t="s">
        <v>201</v>
      </c>
      <c r="O21" t="s">
        <v>122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157.19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7.2</v>
      </c>
      <c r="BK21">
        <v>7.5</v>
      </c>
      <c r="BL21">
        <v>498.9</v>
      </c>
      <c r="BM21">
        <v>74.84</v>
      </c>
      <c r="BN21">
        <v>573.74</v>
      </c>
      <c r="BO21">
        <v>573.74</v>
      </c>
      <c r="BR21" t="s">
        <v>173</v>
      </c>
      <c r="BS21" s="3">
        <v>45670</v>
      </c>
      <c r="BT21" s="4">
        <v>0.38124999999999998</v>
      </c>
      <c r="BU21" t="s">
        <v>202</v>
      </c>
      <c r="BV21" t="s">
        <v>87</v>
      </c>
      <c r="BY21">
        <v>36000</v>
      </c>
      <c r="BZ21" t="s">
        <v>196</v>
      </c>
      <c r="CA21" t="s">
        <v>203</v>
      </c>
      <c r="CC21" t="s">
        <v>76</v>
      </c>
      <c r="CD21">
        <v>8000</v>
      </c>
      <c r="CE21" t="s">
        <v>101</v>
      </c>
      <c r="CF21" s="3">
        <v>45671</v>
      </c>
      <c r="CI21">
        <v>2</v>
      </c>
      <c r="CJ21">
        <v>1</v>
      </c>
      <c r="CK21">
        <v>31</v>
      </c>
      <c r="CL21" t="s">
        <v>91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"009944225160"</f>
        <v>009944225160</v>
      </c>
      <c r="F22" s="3">
        <v>45667</v>
      </c>
      <c r="G22">
        <v>202510</v>
      </c>
      <c r="H22" t="s">
        <v>75</v>
      </c>
      <c r="I22" t="s">
        <v>76</v>
      </c>
      <c r="J22" t="s">
        <v>204</v>
      </c>
      <c r="K22" t="s">
        <v>78</v>
      </c>
      <c r="L22" t="s">
        <v>134</v>
      </c>
      <c r="M22" t="s">
        <v>135</v>
      </c>
      <c r="N22" t="s">
        <v>204</v>
      </c>
      <c r="O22" t="s">
        <v>82</v>
      </c>
      <c r="P22" t="str">
        <f>"DURBAN                        "</f>
        <v xml:space="preserve">DURBAN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43.23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1.9</v>
      </c>
      <c r="BJ22">
        <v>2.8</v>
      </c>
      <c r="BK22">
        <v>3</v>
      </c>
      <c r="BL22">
        <v>142.78</v>
      </c>
      <c r="BM22">
        <v>21.42</v>
      </c>
      <c r="BN22">
        <v>164.2</v>
      </c>
      <c r="BO22">
        <v>164.2</v>
      </c>
      <c r="BQ22" t="s">
        <v>205</v>
      </c>
      <c r="BR22" t="s">
        <v>206</v>
      </c>
      <c r="BS22" s="3">
        <v>45670</v>
      </c>
      <c r="BT22" s="4">
        <v>0.47499999999999998</v>
      </c>
      <c r="BU22" t="s">
        <v>207</v>
      </c>
      <c r="BV22" t="s">
        <v>87</v>
      </c>
      <c r="BY22">
        <v>13797.54</v>
      </c>
      <c r="BZ22" t="s">
        <v>196</v>
      </c>
      <c r="CA22" t="s">
        <v>140</v>
      </c>
      <c r="CC22" t="s">
        <v>135</v>
      </c>
      <c r="CD22">
        <v>4300</v>
      </c>
      <c r="CE22" t="s">
        <v>101</v>
      </c>
      <c r="CF22" s="3">
        <v>45682</v>
      </c>
      <c r="CI22">
        <v>3</v>
      </c>
      <c r="CJ22">
        <v>1</v>
      </c>
      <c r="CK22">
        <v>41</v>
      </c>
      <c r="CL22" t="s">
        <v>91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"009944225214"</f>
        <v>009944225214</v>
      </c>
      <c r="F23" s="3">
        <v>45667</v>
      </c>
      <c r="G23">
        <v>202510</v>
      </c>
      <c r="H23" t="s">
        <v>75</v>
      </c>
      <c r="I23" t="s">
        <v>76</v>
      </c>
      <c r="J23" t="s">
        <v>204</v>
      </c>
      <c r="K23" t="s">
        <v>78</v>
      </c>
      <c r="L23" t="s">
        <v>79</v>
      </c>
      <c r="M23" t="s">
        <v>80</v>
      </c>
      <c r="N23" t="s">
        <v>204</v>
      </c>
      <c r="O23" t="s">
        <v>82</v>
      </c>
      <c r="P23" t="str">
        <f>"NA                            "</f>
        <v xml:space="preserve">NA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57.51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15.5</v>
      </c>
      <c r="BJ23">
        <v>22.8</v>
      </c>
      <c r="BK23">
        <v>23</v>
      </c>
      <c r="BL23">
        <v>188.1</v>
      </c>
      <c r="BM23">
        <v>28.22</v>
      </c>
      <c r="BN23">
        <v>216.32</v>
      </c>
      <c r="BO23">
        <v>216.32</v>
      </c>
      <c r="BQ23" t="s">
        <v>208</v>
      </c>
      <c r="BR23" t="s">
        <v>209</v>
      </c>
      <c r="BS23" s="3">
        <v>45670</v>
      </c>
      <c r="BT23" s="4">
        <v>0.46527777777777779</v>
      </c>
      <c r="BU23" t="s">
        <v>210</v>
      </c>
      <c r="BV23" t="s">
        <v>87</v>
      </c>
      <c r="BY23">
        <v>113911.72</v>
      </c>
      <c r="BZ23" t="s">
        <v>196</v>
      </c>
      <c r="CA23" t="s">
        <v>211</v>
      </c>
      <c r="CC23" t="s">
        <v>80</v>
      </c>
      <c r="CD23">
        <v>2001</v>
      </c>
      <c r="CE23" t="s">
        <v>101</v>
      </c>
      <c r="CF23" s="3">
        <v>45671</v>
      </c>
      <c r="CI23">
        <v>3</v>
      </c>
      <c r="CJ23">
        <v>1</v>
      </c>
      <c r="CK23">
        <v>41</v>
      </c>
      <c r="CL23" t="s">
        <v>91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"009944036152"</f>
        <v>009944036152</v>
      </c>
      <c r="F24" s="3">
        <v>45667</v>
      </c>
      <c r="G24">
        <v>202510</v>
      </c>
      <c r="H24" t="s">
        <v>141</v>
      </c>
      <c r="I24" t="s">
        <v>142</v>
      </c>
      <c r="J24" t="s">
        <v>212</v>
      </c>
      <c r="K24" t="s">
        <v>78</v>
      </c>
      <c r="L24" t="s">
        <v>151</v>
      </c>
      <c r="M24" t="s">
        <v>152</v>
      </c>
      <c r="N24" t="s">
        <v>212</v>
      </c>
      <c r="O24" t="s">
        <v>94</v>
      </c>
      <c r="P24" t="str">
        <f>"11912270 fm                   "</f>
        <v xml:space="preserve">11912270 fm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22.36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2</v>
      </c>
      <c r="BJ24">
        <v>0.2</v>
      </c>
      <c r="BK24">
        <v>2</v>
      </c>
      <c r="BL24">
        <v>70.959999999999994</v>
      </c>
      <c r="BM24">
        <v>10.64</v>
      </c>
      <c r="BN24">
        <v>81.599999999999994</v>
      </c>
      <c r="BO24">
        <v>81.599999999999994</v>
      </c>
      <c r="BQ24" t="s">
        <v>213</v>
      </c>
      <c r="BR24" t="s">
        <v>214</v>
      </c>
      <c r="BS24" s="3">
        <v>45670</v>
      </c>
      <c r="BT24" s="4">
        <v>0.36319444444444443</v>
      </c>
      <c r="BU24" t="s">
        <v>215</v>
      </c>
      <c r="BV24" t="s">
        <v>87</v>
      </c>
      <c r="BY24">
        <v>1200</v>
      </c>
      <c r="BZ24" t="s">
        <v>194</v>
      </c>
      <c r="CA24" t="s">
        <v>216</v>
      </c>
      <c r="CC24" t="s">
        <v>152</v>
      </c>
      <c r="CD24">
        <v>6055</v>
      </c>
      <c r="CE24" t="s">
        <v>101</v>
      </c>
      <c r="CF24" s="3">
        <v>45671</v>
      </c>
      <c r="CI24">
        <v>1</v>
      </c>
      <c r="CJ24">
        <v>1</v>
      </c>
      <c r="CK24">
        <v>21</v>
      </c>
      <c r="CL24" t="s">
        <v>91</v>
      </c>
    </row>
    <row r="25" spans="1:90" x14ac:dyDescent="0.3">
      <c r="A25" t="s">
        <v>72</v>
      </c>
      <c r="B25" t="s">
        <v>73</v>
      </c>
      <c r="C25" t="s">
        <v>74</v>
      </c>
      <c r="E25" t="str">
        <f>"080011407805"</f>
        <v>080011407805</v>
      </c>
      <c r="F25" s="3">
        <v>45670</v>
      </c>
      <c r="G25">
        <v>202510</v>
      </c>
      <c r="H25" t="s">
        <v>75</v>
      </c>
      <c r="I25" t="s">
        <v>76</v>
      </c>
      <c r="J25" t="s">
        <v>217</v>
      </c>
      <c r="K25" t="s">
        <v>78</v>
      </c>
      <c r="L25" t="s">
        <v>189</v>
      </c>
      <c r="M25" t="s">
        <v>190</v>
      </c>
      <c r="N25" t="s">
        <v>218</v>
      </c>
      <c r="O25" t="s">
        <v>82</v>
      </c>
      <c r="P25" t="str">
        <f>"-                             "</f>
        <v xml:space="preserve">-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86.07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17.600000000000001</v>
      </c>
      <c r="BJ25">
        <v>38.799999999999997</v>
      </c>
      <c r="BK25">
        <v>39</v>
      </c>
      <c r="BL25">
        <v>278.74</v>
      </c>
      <c r="BM25">
        <v>41.81</v>
      </c>
      <c r="BN25">
        <v>320.55</v>
      </c>
      <c r="BO25">
        <v>320.55</v>
      </c>
      <c r="BP25" t="s">
        <v>219</v>
      </c>
      <c r="BQ25" t="s">
        <v>220</v>
      </c>
      <c r="BR25" t="s">
        <v>221</v>
      </c>
      <c r="BS25" s="3">
        <v>45674</v>
      </c>
      <c r="BT25" s="4">
        <v>0.46319444444444446</v>
      </c>
      <c r="BU25" t="s">
        <v>222</v>
      </c>
      <c r="BV25" t="s">
        <v>91</v>
      </c>
      <c r="BY25">
        <v>193985.63</v>
      </c>
      <c r="BZ25" t="s">
        <v>196</v>
      </c>
      <c r="CA25" t="s">
        <v>223</v>
      </c>
      <c r="CC25" t="s">
        <v>190</v>
      </c>
      <c r="CD25">
        <v>6529</v>
      </c>
      <c r="CE25" t="s">
        <v>90</v>
      </c>
      <c r="CI25">
        <v>1</v>
      </c>
      <c r="CJ25">
        <v>4</v>
      </c>
      <c r="CK25">
        <v>41</v>
      </c>
      <c r="CL25" t="s">
        <v>91</v>
      </c>
    </row>
    <row r="26" spans="1:90" x14ac:dyDescent="0.3">
      <c r="A26" t="s">
        <v>72</v>
      </c>
      <c r="B26" t="s">
        <v>73</v>
      </c>
      <c r="C26" t="s">
        <v>74</v>
      </c>
      <c r="E26" t="str">
        <f>"009943425804"</f>
        <v>009943425804</v>
      </c>
      <c r="F26" s="3">
        <v>45670</v>
      </c>
      <c r="G26">
        <v>202510</v>
      </c>
      <c r="H26" t="s">
        <v>79</v>
      </c>
      <c r="I26" t="s">
        <v>80</v>
      </c>
      <c r="J26" t="s">
        <v>92</v>
      </c>
      <c r="K26" t="s">
        <v>78</v>
      </c>
      <c r="L26" t="s">
        <v>75</v>
      </c>
      <c r="M26" t="s">
        <v>76</v>
      </c>
      <c r="N26" t="s">
        <v>224</v>
      </c>
      <c r="O26" t="s">
        <v>94</v>
      </c>
      <c r="P26" t="str">
        <f>"11005500HR 400040             "</f>
        <v xml:space="preserve">11005500HR 400040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22.36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70.959999999999994</v>
      </c>
      <c r="BM26">
        <v>10.64</v>
      </c>
      <c r="BN26">
        <v>81.599999999999994</v>
      </c>
      <c r="BO26">
        <v>81.599999999999994</v>
      </c>
      <c r="BQ26" t="s">
        <v>225</v>
      </c>
      <c r="BR26" t="s">
        <v>226</v>
      </c>
      <c r="BS26" s="3">
        <v>45671</v>
      </c>
      <c r="BT26" s="4">
        <v>0.35555555555555557</v>
      </c>
      <c r="BU26" t="s">
        <v>227</v>
      </c>
      <c r="BV26" t="s">
        <v>87</v>
      </c>
      <c r="BY26">
        <v>1200</v>
      </c>
      <c r="BZ26" t="s">
        <v>194</v>
      </c>
      <c r="CA26" t="s">
        <v>228</v>
      </c>
      <c r="CC26" t="s">
        <v>76</v>
      </c>
      <c r="CD26">
        <v>7925</v>
      </c>
      <c r="CE26" t="s">
        <v>101</v>
      </c>
      <c r="CF26" s="3">
        <v>45672</v>
      </c>
      <c r="CI26">
        <v>1</v>
      </c>
      <c r="CJ26">
        <v>1</v>
      </c>
      <c r="CK26">
        <v>21</v>
      </c>
      <c r="CL26" t="s">
        <v>91</v>
      </c>
    </row>
    <row r="27" spans="1:90" x14ac:dyDescent="0.3">
      <c r="A27" t="s">
        <v>72</v>
      </c>
      <c r="B27" t="s">
        <v>73</v>
      </c>
      <c r="C27" t="s">
        <v>74</v>
      </c>
      <c r="E27" t="str">
        <f>"009943213130"</f>
        <v>009943213130</v>
      </c>
      <c r="F27" s="3">
        <v>45670</v>
      </c>
      <c r="G27">
        <v>202510</v>
      </c>
      <c r="H27" t="s">
        <v>168</v>
      </c>
      <c r="I27" t="s">
        <v>169</v>
      </c>
      <c r="J27" t="s">
        <v>162</v>
      </c>
      <c r="K27" t="s">
        <v>78</v>
      </c>
      <c r="L27" t="s">
        <v>79</v>
      </c>
      <c r="M27" t="s">
        <v>80</v>
      </c>
      <c r="N27" t="s">
        <v>229</v>
      </c>
      <c r="O27" t="s">
        <v>122</v>
      </c>
      <c r="P27" t="str">
        <f>"119 422 70FM                  "</f>
        <v xml:space="preserve">119 422 70FM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52.4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2.4</v>
      </c>
      <c r="BK27">
        <v>2.5</v>
      </c>
      <c r="BL27">
        <v>166.31</v>
      </c>
      <c r="BM27">
        <v>24.95</v>
      </c>
      <c r="BN27">
        <v>191.26</v>
      </c>
      <c r="BO27">
        <v>191.26</v>
      </c>
      <c r="BQ27" t="s">
        <v>230</v>
      </c>
      <c r="BR27" t="s">
        <v>231</v>
      </c>
      <c r="BS27" s="3">
        <v>45671</v>
      </c>
      <c r="BT27" s="4">
        <v>0.5541666666666667</v>
      </c>
      <c r="BU27" t="s">
        <v>232</v>
      </c>
      <c r="BV27" t="s">
        <v>87</v>
      </c>
      <c r="BY27">
        <v>12000</v>
      </c>
      <c r="BZ27" t="s">
        <v>196</v>
      </c>
      <c r="CC27" t="s">
        <v>80</v>
      </c>
      <c r="CD27">
        <v>2021</v>
      </c>
      <c r="CE27" t="s">
        <v>101</v>
      </c>
      <c r="CF27" s="3">
        <v>45679</v>
      </c>
      <c r="CI27">
        <v>1</v>
      </c>
      <c r="CJ27">
        <v>1</v>
      </c>
      <c r="CK27">
        <v>31</v>
      </c>
      <c r="CL27" t="s">
        <v>91</v>
      </c>
    </row>
    <row r="28" spans="1:90" x14ac:dyDescent="0.3">
      <c r="A28" t="s">
        <v>72</v>
      </c>
      <c r="B28" t="s">
        <v>73</v>
      </c>
      <c r="C28" t="s">
        <v>74</v>
      </c>
      <c r="E28" t="str">
        <f>"009944639817"</f>
        <v>009944639817</v>
      </c>
      <c r="F28" s="3">
        <v>45671</v>
      </c>
      <c r="G28">
        <v>202510</v>
      </c>
      <c r="H28" t="s">
        <v>168</v>
      </c>
      <c r="I28" t="s">
        <v>169</v>
      </c>
      <c r="J28" t="s">
        <v>170</v>
      </c>
      <c r="K28" t="s">
        <v>78</v>
      </c>
      <c r="L28" t="s">
        <v>79</v>
      </c>
      <c r="M28" t="s">
        <v>80</v>
      </c>
      <c r="N28" t="s">
        <v>233</v>
      </c>
      <c r="O28" t="s">
        <v>94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22.36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0.2</v>
      </c>
      <c r="BK28">
        <v>1</v>
      </c>
      <c r="BL28">
        <v>70.959999999999994</v>
      </c>
      <c r="BM28">
        <v>10.64</v>
      </c>
      <c r="BN28">
        <v>81.599999999999994</v>
      </c>
      <c r="BO28">
        <v>81.599999999999994</v>
      </c>
      <c r="BQ28" t="s">
        <v>234</v>
      </c>
      <c r="BR28" t="s">
        <v>173</v>
      </c>
      <c r="BS28" s="3">
        <v>45673</v>
      </c>
      <c r="BT28" s="4">
        <v>0.64166666666666672</v>
      </c>
      <c r="BU28" t="s">
        <v>235</v>
      </c>
      <c r="BV28" t="s">
        <v>91</v>
      </c>
      <c r="BY28">
        <v>1200</v>
      </c>
      <c r="BZ28" t="s">
        <v>194</v>
      </c>
      <c r="CA28" t="s">
        <v>236</v>
      </c>
      <c r="CC28" t="s">
        <v>80</v>
      </c>
      <c r="CD28">
        <v>2000</v>
      </c>
      <c r="CE28" t="s">
        <v>101</v>
      </c>
      <c r="CI28">
        <v>1</v>
      </c>
      <c r="CJ28">
        <v>2</v>
      </c>
      <c r="CK28">
        <v>21</v>
      </c>
      <c r="CL28" t="s">
        <v>91</v>
      </c>
    </row>
    <row r="29" spans="1:90" x14ac:dyDescent="0.3">
      <c r="A29" t="s">
        <v>72</v>
      </c>
      <c r="B29" t="s">
        <v>73</v>
      </c>
      <c r="C29" t="s">
        <v>74</v>
      </c>
      <c r="E29" t="str">
        <f>"009944505471"</f>
        <v>009944505471</v>
      </c>
      <c r="F29" s="3">
        <v>45671</v>
      </c>
      <c r="G29">
        <v>202510</v>
      </c>
      <c r="H29" t="s">
        <v>79</v>
      </c>
      <c r="I29" t="s">
        <v>80</v>
      </c>
      <c r="J29" t="s">
        <v>81</v>
      </c>
      <c r="K29" t="s">
        <v>78</v>
      </c>
      <c r="L29" t="s">
        <v>75</v>
      </c>
      <c r="M29" t="s">
        <v>76</v>
      </c>
      <c r="N29" t="s">
        <v>237</v>
      </c>
      <c r="O29" t="s">
        <v>94</v>
      </c>
      <c r="P29" t="str">
        <f>"11004535PN 460510             "</f>
        <v xml:space="preserve">11004535PN 460510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39.11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1.3</v>
      </c>
      <c r="BJ29">
        <v>3.1</v>
      </c>
      <c r="BK29">
        <v>3.5</v>
      </c>
      <c r="BL29">
        <v>124.13</v>
      </c>
      <c r="BM29">
        <v>18.62</v>
      </c>
      <c r="BN29">
        <v>142.75</v>
      </c>
      <c r="BO29">
        <v>142.75</v>
      </c>
      <c r="BQ29" t="s">
        <v>238</v>
      </c>
      <c r="BR29" t="s">
        <v>239</v>
      </c>
      <c r="BS29" s="3">
        <v>45673</v>
      </c>
      <c r="BT29" s="4">
        <v>0.39513888888888887</v>
      </c>
      <c r="BU29" t="s">
        <v>240</v>
      </c>
      <c r="BV29" t="s">
        <v>91</v>
      </c>
      <c r="BW29" t="s">
        <v>149</v>
      </c>
      <c r="BX29" t="s">
        <v>150</v>
      </c>
      <c r="BY29">
        <v>15461.25</v>
      </c>
      <c r="BZ29" t="s">
        <v>194</v>
      </c>
      <c r="CA29" t="s">
        <v>241</v>
      </c>
      <c r="CC29" t="s">
        <v>76</v>
      </c>
      <c r="CD29">
        <v>8001</v>
      </c>
      <c r="CE29" t="s">
        <v>101</v>
      </c>
      <c r="CF29" s="3">
        <v>45674</v>
      </c>
      <c r="CI29">
        <v>1</v>
      </c>
      <c r="CJ29">
        <v>2</v>
      </c>
      <c r="CK29">
        <v>21</v>
      </c>
      <c r="CL29" t="s">
        <v>91</v>
      </c>
    </row>
    <row r="30" spans="1:90" x14ac:dyDescent="0.3">
      <c r="A30" t="s">
        <v>72</v>
      </c>
      <c r="B30" t="s">
        <v>73</v>
      </c>
      <c r="C30" t="s">
        <v>74</v>
      </c>
      <c r="E30" t="str">
        <f>"009944505470"</f>
        <v>009944505470</v>
      </c>
      <c r="F30" s="3">
        <v>45671</v>
      </c>
      <c r="G30">
        <v>202510</v>
      </c>
      <c r="H30" t="s">
        <v>79</v>
      </c>
      <c r="I30" t="s">
        <v>80</v>
      </c>
      <c r="J30" t="s">
        <v>242</v>
      </c>
      <c r="K30" t="s">
        <v>78</v>
      </c>
      <c r="L30" t="s">
        <v>75</v>
      </c>
      <c r="M30" t="s">
        <v>76</v>
      </c>
      <c r="N30" t="s">
        <v>237</v>
      </c>
      <c r="O30" t="s">
        <v>82</v>
      </c>
      <c r="P30" t="str">
        <f>"11005500HR 460040             "</f>
        <v xml:space="preserve">11005500HR 460040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43.23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3</v>
      </c>
      <c r="BJ30">
        <v>0.2</v>
      </c>
      <c r="BK30">
        <v>3</v>
      </c>
      <c r="BL30">
        <v>142.78</v>
      </c>
      <c r="BM30">
        <v>21.42</v>
      </c>
      <c r="BN30">
        <v>164.2</v>
      </c>
      <c r="BO30">
        <v>164.2</v>
      </c>
      <c r="BQ30" t="s">
        <v>243</v>
      </c>
      <c r="BR30" t="s">
        <v>244</v>
      </c>
      <c r="BS30" s="3">
        <v>45673</v>
      </c>
      <c r="BT30" s="4">
        <v>0.39513888888888887</v>
      </c>
      <c r="BU30" t="s">
        <v>240</v>
      </c>
      <c r="BV30" t="s">
        <v>87</v>
      </c>
      <c r="BY30">
        <v>1200</v>
      </c>
      <c r="BZ30" t="s">
        <v>196</v>
      </c>
      <c r="CA30" t="s">
        <v>241</v>
      </c>
      <c r="CC30" t="s">
        <v>76</v>
      </c>
      <c r="CD30">
        <v>8001</v>
      </c>
      <c r="CE30" t="s">
        <v>101</v>
      </c>
      <c r="CF30" s="3">
        <v>45674</v>
      </c>
      <c r="CI30">
        <v>3</v>
      </c>
      <c r="CJ30">
        <v>2</v>
      </c>
      <c r="CK30">
        <v>41</v>
      </c>
      <c r="CL30" t="s">
        <v>91</v>
      </c>
    </row>
    <row r="31" spans="1:90" x14ac:dyDescent="0.3">
      <c r="A31" t="s">
        <v>72</v>
      </c>
      <c r="B31" t="s">
        <v>73</v>
      </c>
      <c r="C31" t="s">
        <v>74</v>
      </c>
      <c r="E31" t="str">
        <f>"009943425803"</f>
        <v>009943425803</v>
      </c>
      <c r="F31" s="3">
        <v>45671</v>
      </c>
      <c r="G31">
        <v>202510</v>
      </c>
      <c r="H31" t="s">
        <v>79</v>
      </c>
      <c r="I31" t="s">
        <v>80</v>
      </c>
      <c r="J31" t="s">
        <v>92</v>
      </c>
      <c r="K31" t="s">
        <v>78</v>
      </c>
      <c r="L31" t="s">
        <v>75</v>
      </c>
      <c r="M31" t="s">
        <v>76</v>
      </c>
      <c r="N31" t="s">
        <v>245</v>
      </c>
      <c r="O31" t="s">
        <v>94</v>
      </c>
      <c r="P31" t="str">
        <f>"11005500HR 460040             "</f>
        <v xml:space="preserve">11005500HR 460040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22.36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70.959999999999994</v>
      </c>
      <c r="BM31">
        <v>10.64</v>
      </c>
      <c r="BN31">
        <v>81.599999999999994</v>
      </c>
      <c r="BO31">
        <v>81.599999999999994</v>
      </c>
      <c r="BQ31" t="s">
        <v>225</v>
      </c>
      <c r="BR31" t="s">
        <v>226</v>
      </c>
      <c r="BS31" s="3">
        <v>45673</v>
      </c>
      <c r="BT31" s="4">
        <v>0.39444444444444443</v>
      </c>
      <c r="BU31" t="s">
        <v>246</v>
      </c>
      <c r="BV31" t="s">
        <v>91</v>
      </c>
      <c r="BW31" t="s">
        <v>149</v>
      </c>
      <c r="BX31" t="s">
        <v>150</v>
      </c>
      <c r="BY31">
        <v>1200</v>
      </c>
      <c r="BZ31" t="s">
        <v>194</v>
      </c>
      <c r="CA31" t="s">
        <v>228</v>
      </c>
      <c r="CC31" t="s">
        <v>76</v>
      </c>
      <c r="CD31">
        <v>8000</v>
      </c>
      <c r="CE31" t="s">
        <v>101</v>
      </c>
      <c r="CF31" s="3">
        <v>45674</v>
      </c>
      <c r="CI31">
        <v>1</v>
      </c>
      <c r="CJ31">
        <v>2</v>
      </c>
      <c r="CK31">
        <v>21</v>
      </c>
      <c r="CL31" t="s">
        <v>91</v>
      </c>
    </row>
    <row r="32" spans="1:90" x14ac:dyDescent="0.3">
      <c r="A32" t="s">
        <v>72</v>
      </c>
      <c r="B32" t="s">
        <v>73</v>
      </c>
      <c r="C32" t="s">
        <v>74</v>
      </c>
      <c r="E32" t="str">
        <f>"009944505469"</f>
        <v>009944505469</v>
      </c>
      <c r="F32" s="3">
        <v>45671</v>
      </c>
      <c r="G32">
        <v>202510</v>
      </c>
      <c r="H32" t="s">
        <v>79</v>
      </c>
      <c r="I32" t="s">
        <v>80</v>
      </c>
      <c r="J32" t="s">
        <v>242</v>
      </c>
      <c r="K32" t="s">
        <v>78</v>
      </c>
      <c r="L32" t="s">
        <v>75</v>
      </c>
      <c r="M32" t="s">
        <v>76</v>
      </c>
      <c r="N32" t="s">
        <v>237</v>
      </c>
      <c r="O32" t="s">
        <v>94</v>
      </c>
      <c r="P32" t="str">
        <f>"11005000BT 402190             "</f>
        <v xml:space="preserve">11005000BT 402190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22.36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0.2</v>
      </c>
      <c r="BK32">
        <v>1</v>
      </c>
      <c r="BL32">
        <v>70.959999999999994</v>
      </c>
      <c r="BM32">
        <v>10.64</v>
      </c>
      <c r="BN32">
        <v>81.599999999999994</v>
      </c>
      <c r="BO32">
        <v>81.599999999999994</v>
      </c>
      <c r="BQ32" t="s">
        <v>247</v>
      </c>
      <c r="BR32" t="s">
        <v>248</v>
      </c>
      <c r="BS32" s="3">
        <v>45672</v>
      </c>
      <c r="BT32" s="4">
        <v>0.63541666666666663</v>
      </c>
      <c r="BU32" t="s">
        <v>240</v>
      </c>
      <c r="BV32" t="s">
        <v>91</v>
      </c>
      <c r="BW32" t="s">
        <v>249</v>
      </c>
      <c r="BX32" t="s">
        <v>150</v>
      </c>
      <c r="BY32">
        <v>1200</v>
      </c>
      <c r="BZ32" t="s">
        <v>194</v>
      </c>
      <c r="CA32" t="s">
        <v>241</v>
      </c>
      <c r="CC32" t="s">
        <v>76</v>
      </c>
      <c r="CD32">
        <v>8001</v>
      </c>
      <c r="CE32" t="s">
        <v>101</v>
      </c>
      <c r="CF32" s="3">
        <v>45673</v>
      </c>
      <c r="CI32">
        <v>1</v>
      </c>
      <c r="CJ32">
        <v>1</v>
      </c>
      <c r="CK32">
        <v>21</v>
      </c>
      <c r="CL32" t="s">
        <v>91</v>
      </c>
    </row>
    <row r="33" spans="1:90" x14ac:dyDescent="0.3">
      <c r="A33" t="s">
        <v>72</v>
      </c>
      <c r="B33" t="s">
        <v>73</v>
      </c>
      <c r="C33" t="s">
        <v>74</v>
      </c>
      <c r="E33" t="str">
        <f>"009944505472"</f>
        <v>009944505472</v>
      </c>
      <c r="F33" s="3">
        <v>45672</v>
      </c>
      <c r="G33">
        <v>202510</v>
      </c>
      <c r="H33" t="s">
        <v>79</v>
      </c>
      <c r="I33" t="s">
        <v>80</v>
      </c>
      <c r="J33" t="s">
        <v>242</v>
      </c>
      <c r="K33" t="s">
        <v>78</v>
      </c>
      <c r="L33" t="s">
        <v>75</v>
      </c>
      <c r="M33" t="s">
        <v>76</v>
      </c>
      <c r="N33" t="s">
        <v>237</v>
      </c>
      <c r="O33" t="s">
        <v>94</v>
      </c>
      <c r="P33" t="str">
        <f>"11922270 FM                   "</f>
        <v xml:space="preserve">11922270 FM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22.36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70.959999999999994</v>
      </c>
      <c r="BM33">
        <v>10.64</v>
      </c>
      <c r="BN33">
        <v>81.599999999999994</v>
      </c>
      <c r="BO33">
        <v>81.599999999999994</v>
      </c>
      <c r="BQ33" t="s">
        <v>250</v>
      </c>
      <c r="BR33" t="s">
        <v>251</v>
      </c>
      <c r="BS33" s="3">
        <v>45673</v>
      </c>
      <c r="BT33" s="4">
        <v>0.39513888888888887</v>
      </c>
      <c r="BU33" t="s">
        <v>240</v>
      </c>
      <c r="BV33" t="s">
        <v>87</v>
      </c>
      <c r="BY33">
        <v>1200</v>
      </c>
      <c r="BZ33" t="s">
        <v>194</v>
      </c>
      <c r="CA33" t="s">
        <v>241</v>
      </c>
      <c r="CC33" t="s">
        <v>76</v>
      </c>
      <c r="CD33">
        <v>7460</v>
      </c>
      <c r="CE33" t="s">
        <v>101</v>
      </c>
      <c r="CF33" s="3">
        <v>45674</v>
      </c>
      <c r="CI33">
        <v>1</v>
      </c>
      <c r="CJ33">
        <v>1</v>
      </c>
      <c r="CK33">
        <v>21</v>
      </c>
      <c r="CL33" t="s">
        <v>91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"009943604811"</f>
        <v>009943604811</v>
      </c>
      <c r="F34" s="3">
        <v>45672</v>
      </c>
      <c r="G34">
        <v>202510</v>
      </c>
      <c r="H34" t="s">
        <v>75</v>
      </c>
      <c r="I34" t="s">
        <v>76</v>
      </c>
      <c r="J34" t="s">
        <v>252</v>
      </c>
      <c r="K34" t="s">
        <v>78</v>
      </c>
      <c r="L34" t="s">
        <v>79</v>
      </c>
      <c r="M34" t="s">
        <v>80</v>
      </c>
      <c r="N34" t="s">
        <v>253</v>
      </c>
      <c r="O34" t="s">
        <v>94</v>
      </c>
      <c r="P34" t="str">
        <f>"11972270 FM                   "</f>
        <v xml:space="preserve">11972270 FM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189.89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10.1</v>
      </c>
      <c r="BJ34">
        <v>17</v>
      </c>
      <c r="BK34">
        <v>17</v>
      </c>
      <c r="BL34">
        <v>602.69000000000005</v>
      </c>
      <c r="BM34">
        <v>90.4</v>
      </c>
      <c r="BN34">
        <v>693.09</v>
      </c>
      <c r="BO34">
        <v>693.09</v>
      </c>
      <c r="BQ34" t="s">
        <v>254</v>
      </c>
      <c r="BR34" t="s">
        <v>255</v>
      </c>
      <c r="BS34" s="3">
        <v>45674</v>
      </c>
      <c r="BT34" s="4">
        <v>0.34791666666666665</v>
      </c>
      <c r="BU34" t="s">
        <v>256</v>
      </c>
      <c r="BV34" t="s">
        <v>91</v>
      </c>
      <c r="BW34" t="s">
        <v>175</v>
      </c>
      <c r="BX34" t="s">
        <v>257</v>
      </c>
      <c r="BY34">
        <v>84965.759999999995</v>
      </c>
      <c r="BZ34" t="s">
        <v>194</v>
      </c>
      <c r="CA34" t="s">
        <v>89</v>
      </c>
      <c r="CC34" t="s">
        <v>80</v>
      </c>
      <c r="CD34">
        <v>2021</v>
      </c>
      <c r="CE34" t="s">
        <v>101</v>
      </c>
      <c r="CF34" s="3">
        <v>45675</v>
      </c>
      <c r="CI34">
        <v>1</v>
      </c>
      <c r="CJ34">
        <v>2</v>
      </c>
      <c r="CK34">
        <v>21</v>
      </c>
      <c r="CL34" t="s">
        <v>91</v>
      </c>
    </row>
    <row r="35" spans="1:90" x14ac:dyDescent="0.3">
      <c r="A35" t="s">
        <v>72</v>
      </c>
      <c r="B35" t="s">
        <v>73</v>
      </c>
      <c r="C35" t="s">
        <v>74</v>
      </c>
      <c r="E35" t="str">
        <f>"R009944639817"</f>
        <v>R009944639817</v>
      </c>
      <c r="F35" s="3">
        <v>45673</v>
      </c>
      <c r="G35">
        <v>202510</v>
      </c>
      <c r="H35" t="s">
        <v>79</v>
      </c>
      <c r="I35" t="s">
        <v>80</v>
      </c>
      <c r="J35" t="s">
        <v>233</v>
      </c>
      <c r="K35" t="s">
        <v>78</v>
      </c>
      <c r="L35" t="s">
        <v>79</v>
      </c>
      <c r="M35" t="s">
        <v>80</v>
      </c>
      <c r="N35" t="s">
        <v>233</v>
      </c>
      <c r="O35" t="s">
        <v>82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33.36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111.45</v>
      </c>
      <c r="BM35">
        <v>16.72</v>
      </c>
      <c r="BN35">
        <v>128.16999999999999</v>
      </c>
      <c r="BO35">
        <v>128.16999999999999</v>
      </c>
      <c r="BQ35" t="s">
        <v>258</v>
      </c>
      <c r="BR35" t="s">
        <v>234</v>
      </c>
      <c r="BS35" s="3">
        <v>45674</v>
      </c>
      <c r="BT35" s="4">
        <v>0.38194444444444442</v>
      </c>
      <c r="BU35" t="s">
        <v>259</v>
      </c>
      <c r="BV35" t="s">
        <v>87</v>
      </c>
      <c r="BY35">
        <v>1200</v>
      </c>
      <c r="CC35" t="s">
        <v>80</v>
      </c>
      <c r="CD35">
        <v>2191</v>
      </c>
      <c r="CE35" t="s">
        <v>101</v>
      </c>
      <c r="CF35" s="3">
        <v>45676</v>
      </c>
      <c r="CI35">
        <v>1</v>
      </c>
      <c r="CJ35">
        <v>1</v>
      </c>
      <c r="CK35">
        <v>42</v>
      </c>
      <c r="CL35" t="s">
        <v>91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"009943425098"</f>
        <v>009943425098</v>
      </c>
      <c r="F36" s="3">
        <v>45673</v>
      </c>
      <c r="G36">
        <v>202510</v>
      </c>
      <c r="H36" t="s">
        <v>79</v>
      </c>
      <c r="I36" t="s">
        <v>80</v>
      </c>
      <c r="J36" t="s">
        <v>92</v>
      </c>
      <c r="K36" t="s">
        <v>78</v>
      </c>
      <c r="L36" t="s">
        <v>168</v>
      </c>
      <c r="M36" t="s">
        <v>169</v>
      </c>
      <c r="N36" t="s">
        <v>229</v>
      </c>
      <c r="O36" t="s">
        <v>94</v>
      </c>
      <c r="P36" t="str">
        <f>"11942270FM 460040             "</f>
        <v xml:space="preserve">11942270FM 460040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22.36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70.959999999999994</v>
      </c>
      <c r="BM36">
        <v>10.64</v>
      </c>
      <c r="BN36">
        <v>81.599999999999994</v>
      </c>
      <c r="BO36">
        <v>81.599999999999994</v>
      </c>
      <c r="BQ36" t="s">
        <v>231</v>
      </c>
      <c r="BR36" t="s">
        <v>260</v>
      </c>
      <c r="BS36" s="3">
        <v>45679</v>
      </c>
      <c r="BT36" s="4">
        <v>0.47152777777777777</v>
      </c>
      <c r="BU36" t="s">
        <v>261</v>
      </c>
      <c r="BV36" t="s">
        <v>91</v>
      </c>
      <c r="BW36" t="s">
        <v>262</v>
      </c>
      <c r="BX36" t="s">
        <v>263</v>
      </c>
      <c r="BY36">
        <v>1200</v>
      </c>
      <c r="BZ36" t="s">
        <v>194</v>
      </c>
      <c r="CA36" t="s">
        <v>264</v>
      </c>
      <c r="CC36" t="s">
        <v>169</v>
      </c>
      <c r="CD36">
        <v>4051</v>
      </c>
      <c r="CE36" t="s">
        <v>101</v>
      </c>
      <c r="CF36" s="3">
        <v>45680</v>
      </c>
      <c r="CI36">
        <v>1</v>
      </c>
      <c r="CJ36">
        <v>4</v>
      </c>
      <c r="CK36">
        <v>21</v>
      </c>
      <c r="CL36" t="s">
        <v>91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"009944276818"</f>
        <v>009944276818</v>
      </c>
      <c r="F37" s="3">
        <v>45673</v>
      </c>
      <c r="G37">
        <v>202510</v>
      </c>
      <c r="H37" t="s">
        <v>79</v>
      </c>
      <c r="I37" t="s">
        <v>80</v>
      </c>
      <c r="J37" t="s">
        <v>92</v>
      </c>
      <c r="K37" t="s">
        <v>78</v>
      </c>
      <c r="L37" t="s">
        <v>168</v>
      </c>
      <c r="M37" t="s">
        <v>169</v>
      </c>
      <c r="N37" t="s">
        <v>229</v>
      </c>
      <c r="O37" t="s">
        <v>94</v>
      </c>
      <c r="P37" t="str">
        <f>"11116561PC 402190             "</f>
        <v xml:space="preserve">11116561PC 402190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22.36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1.1000000000000001</v>
      </c>
      <c r="BJ37">
        <v>0.6</v>
      </c>
      <c r="BK37">
        <v>1.5</v>
      </c>
      <c r="BL37">
        <v>70.959999999999994</v>
      </c>
      <c r="BM37">
        <v>10.64</v>
      </c>
      <c r="BN37">
        <v>81.599999999999994</v>
      </c>
      <c r="BO37">
        <v>81.599999999999994</v>
      </c>
      <c r="BQ37" t="s">
        <v>265</v>
      </c>
      <c r="BR37" t="s">
        <v>266</v>
      </c>
      <c r="BS37" s="3">
        <v>45674</v>
      </c>
      <c r="BT37" s="4">
        <v>0.54027777777777775</v>
      </c>
      <c r="BU37" t="s">
        <v>267</v>
      </c>
      <c r="BV37" t="s">
        <v>91</v>
      </c>
      <c r="BW37" t="s">
        <v>187</v>
      </c>
      <c r="BX37" t="s">
        <v>268</v>
      </c>
      <c r="BY37">
        <v>2950.68</v>
      </c>
      <c r="BZ37" t="s">
        <v>194</v>
      </c>
      <c r="CA37" t="s">
        <v>269</v>
      </c>
      <c r="CC37" t="s">
        <v>169</v>
      </c>
      <c r="CD37">
        <v>4001</v>
      </c>
      <c r="CE37" t="s">
        <v>101</v>
      </c>
      <c r="CF37" s="3">
        <v>45677</v>
      </c>
      <c r="CI37">
        <v>1</v>
      </c>
      <c r="CJ37">
        <v>1</v>
      </c>
      <c r="CK37">
        <v>21</v>
      </c>
      <c r="CL37" t="s">
        <v>91</v>
      </c>
    </row>
    <row r="38" spans="1:90" x14ac:dyDescent="0.3">
      <c r="A38" t="s">
        <v>72</v>
      </c>
      <c r="B38" t="s">
        <v>73</v>
      </c>
      <c r="C38" t="s">
        <v>74</v>
      </c>
      <c r="E38" t="str">
        <f>"080011409067"</f>
        <v>080011409067</v>
      </c>
      <c r="F38" s="3">
        <v>45674</v>
      </c>
      <c r="G38">
        <v>202510</v>
      </c>
      <c r="H38" t="s">
        <v>75</v>
      </c>
      <c r="I38" t="s">
        <v>76</v>
      </c>
      <c r="J38" t="s">
        <v>217</v>
      </c>
      <c r="K38" t="s">
        <v>78</v>
      </c>
      <c r="L38" t="s">
        <v>141</v>
      </c>
      <c r="M38" t="s">
        <v>142</v>
      </c>
      <c r="N38" t="s">
        <v>270</v>
      </c>
      <c r="O38" t="s">
        <v>82</v>
      </c>
      <c r="P38" t="str">
        <f>"-                             "</f>
        <v xml:space="preserve">-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89.64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19.5</v>
      </c>
      <c r="BJ38">
        <v>40.6</v>
      </c>
      <c r="BK38">
        <v>41</v>
      </c>
      <c r="BL38">
        <v>290.07</v>
      </c>
      <c r="BM38">
        <v>43.51</v>
      </c>
      <c r="BN38">
        <v>333.58</v>
      </c>
      <c r="BO38">
        <v>333.58</v>
      </c>
      <c r="BP38" t="s">
        <v>271</v>
      </c>
      <c r="BQ38" t="s">
        <v>272</v>
      </c>
      <c r="BR38" t="s">
        <v>221</v>
      </c>
      <c r="BS38" s="3">
        <v>45677</v>
      </c>
      <c r="BT38" s="4">
        <v>0.49444444444444446</v>
      </c>
      <c r="BU38" t="s">
        <v>273</v>
      </c>
      <c r="BV38" t="s">
        <v>87</v>
      </c>
      <c r="BY38">
        <v>202780.62</v>
      </c>
      <c r="BZ38" t="s">
        <v>196</v>
      </c>
      <c r="CC38" t="s">
        <v>142</v>
      </c>
      <c r="CD38">
        <v>5201</v>
      </c>
      <c r="CE38" t="s">
        <v>90</v>
      </c>
      <c r="CF38" s="3">
        <v>45678</v>
      </c>
      <c r="CI38">
        <v>3</v>
      </c>
      <c r="CJ38">
        <v>1</v>
      </c>
      <c r="CK38">
        <v>41</v>
      </c>
      <c r="CL38" t="s">
        <v>91</v>
      </c>
    </row>
    <row r="39" spans="1:90" x14ac:dyDescent="0.3">
      <c r="A39" t="s">
        <v>72</v>
      </c>
      <c r="B39" t="s">
        <v>73</v>
      </c>
      <c r="C39" t="s">
        <v>74</v>
      </c>
      <c r="E39" t="str">
        <f>"080011411723"</f>
        <v>080011411723</v>
      </c>
      <c r="F39" s="3">
        <v>45674</v>
      </c>
      <c r="G39">
        <v>202510</v>
      </c>
      <c r="H39" t="s">
        <v>168</v>
      </c>
      <c r="I39" t="s">
        <v>169</v>
      </c>
      <c r="J39" t="s">
        <v>274</v>
      </c>
      <c r="K39" t="s">
        <v>78</v>
      </c>
      <c r="L39" t="s">
        <v>75</v>
      </c>
      <c r="M39" t="s">
        <v>76</v>
      </c>
      <c r="N39" t="s">
        <v>275</v>
      </c>
      <c r="O39" t="s">
        <v>94</v>
      </c>
      <c r="P39" t="str">
        <f>"-                             "</f>
        <v xml:space="preserve">-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33.520000000000003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3</v>
      </c>
      <c r="BJ39">
        <v>1.2</v>
      </c>
      <c r="BK39">
        <v>3</v>
      </c>
      <c r="BL39">
        <v>106.4</v>
      </c>
      <c r="BM39">
        <v>15.96</v>
      </c>
      <c r="BN39">
        <v>122.36</v>
      </c>
      <c r="BO39">
        <v>122.36</v>
      </c>
      <c r="BP39" t="s">
        <v>276</v>
      </c>
      <c r="BQ39" t="s">
        <v>277</v>
      </c>
      <c r="BR39" t="s">
        <v>278</v>
      </c>
      <c r="BS39" s="3">
        <v>45679</v>
      </c>
      <c r="BT39" s="4">
        <v>0.46736111111111112</v>
      </c>
      <c r="BU39" t="s">
        <v>235</v>
      </c>
      <c r="BV39" t="s">
        <v>91</v>
      </c>
      <c r="BY39">
        <v>6000</v>
      </c>
      <c r="BZ39" t="s">
        <v>194</v>
      </c>
      <c r="CA39" t="s">
        <v>279</v>
      </c>
      <c r="CC39" t="s">
        <v>76</v>
      </c>
      <c r="CD39">
        <v>7475</v>
      </c>
      <c r="CE39" t="s">
        <v>280</v>
      </c>
      <c r="CI39">
        <v>2</v>
      </c>
      <c r="CJ39">
        <v>3</v>
      </c>
      <c r="CK39">
        <v>21</v>
      </c>
      <c r="CL39" t="s">
        <v>91</v>
      </c>
    </row>
    <row r="40" spans="1:90" x14ac:dyDescent="0.3">
      <c r="A40" t="s">
        <v>72</v>
      </c>
      <c r="B40" t="s">
        <v>73</v>
      </c>
      <c r="C40" t="s">
        <v>74</v>
      </c>
      <c r="E40" t="str">
        <f>"R080011407805"</f>
        <v>R080011407805</v>
      </c>
      <c r="F40" s="3">
        <v>45674</v>
      </c>
      <c r="G40">
        <v>202510</v>
      </c>
      <c r="H40" t="s">
        <v>189</v>
      </c>
      <c r="I40" t="s">
        <v>190</v>
      </c>
      <c r="J40" t="s">
        <v>218</v>
      </c>
      <c r="K40" t="s">
        <v>78</v>
      </c>
      <c r="L40" t="s">
        <v>75</v>
      </c>
      <c r="M40" t="s">
        <v>76</v>
      </c>
      <c r="N40" t="s">
        <v>217</v>
      </c>
      <c r="O40" t="s">
        <v>82</v>
      </c>
      <c r="P40" t="str">
        <f>"-                             "</f>
        <v xml:space="preserve">-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86.07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17.600000000000001</v>
      </c>
      <c r="BJ40">
        <v>38.799999999999997</v>
      </c>
      <c r="BK40">
        <v>39</v>
      </c>
      <c r="BL40">
        <v>278.74</v>
      </c>
      <c r="BM40">
        <v>41.81</v>
      </c>
      <c r="BN40">
        <v>320.55</v>
      </c>
      <c r="BO40">
        <v>320.55</v>
      </c>
      <c r="BP40" t="s">
        <v>219</v>
      </c>
      <c r="BQ40" t="s">
        <v>221</v>
      </c>
      <c r="BR40" t="s">
        <v>220</v>
      </c>
      <c r="BS40" s="3">
        <v>45677</v>
      </c>
      <c r="BT40" s="4">
        <v>0.61805555555555558</v>
      </c>
      <c r="BU40" t="s">
        <v>281</v>
      </c>
      <c r="BV40" t="s">
        <v>87</v>
      </c>
      <c r="BY40">
        <v>193985.63</v>
      </c>
      <c r="CA40" t="s">
        <v>118</v>
      </c>
      <c r="CC40" t="s">
        <v>76</v>
      </c>
      <c r="CD40">
        <v>8001</v>
      </c>
      <c r="CE40" t="s">
        <v>101</v>
      </c>
      <c r="CF40" s="3">
        <v>45678</v>
      </c>
      <c r="CI40">
        <v>1</v>
      </c>
      <c r="CJ40">
        <v>1</v>
      </c>
      <c r="CK40">
        <v>41</v>
      </c>
      <c r="CL40" t="s">
        <v>91</v>
      </c>
    </row>
    <row r="41" spans="1:90" x14ac:dyDescent="0.3">
      <c r="A41" t="s">
        <v>72</v>
      </c>
      <c r="B41" t="s">
        <v>73</v>
      </c>
      <c r="C41" t="s">
        <v>74</v>
      </c>
      <c r="E41" t="str">
        <f>"009944276816"</f>
        <v>009944276816</v>
      </c>
      <c r="F41" s="3">
        <v>45674</v>
      </c>
      <c r="G41">
        <v>202510</v>
      </c>
      <c r="H41" t="s">
        <v>79</v>
      </c>
      <c r="I41" t="s">
        <v>80</v>
      </c>
      <c r="J41" t="s">
        <v>92</v>
      </c>
      <c r="K41" t="s">
        <v>78</v>
      </c>
      <c r="L41" t="s">
        <v>168</v>
      </c>
      <c r="M41" t="s">
        <v>169</v>
      </c>
      <c r="N41" t="s">
        <v>229</v>
      </c>
      <c r="O41" t="s">
        <v>94</v>
      </c>
      <c r="P41" t="str">
        <f>"11004300BO 460046             "</f>
        <v xml:space="preserve">11004300BO 460046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22.36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70.959999999999994</v>
      </c>
      <c r="BM41">
        <v>10.64</v>
      </c>
      <c r="BN41">
        <v>81.599999999999994</v>
      </c>
      <c r="BO41">
        <v>81.599999999999994</v>
      </c>
      <c r="BQ41" t="s">
        <v>282</v>
      </c>
      <c r="BR41" t="s">
        <v>283</v>
      </c>
      <c r="BS41" s="3">
        <v>45677</v>
      </c>
      <c r="BT41" s="4">
        <v>0.41805555555555557</v>
      </c>
      <c r="BU41" t="s">
        <v>284</v>
      </c>
      <c r="BV41" t="s">
        <v>87</v>
      </c>
      <c r="BY41">
        <v>1200</v>
      </c>
      <c r="BZ41" t="s">
        <v>194</v>
      </c>
      <c r="CA41" t="s">
        <v>285</v>
      </c>
      <c r="CC41" t="s">
        <v>169</v>
      </c>
      <c r="CD41">
        <v>4000</v>
      </c>
      <c r="CE41" t="s">
        <v>101</v>
      </c>
      <c r="CF41" s="3">
        <v>45678</v>
      </c>
      <c r="CI41">
        <v>1</v>
      </c>
      <c r="CJ41">
        <v>1</v>
      </c>
      <c r="CK41">
        <v>21</v>
      </c>
      <c r="CL41" t="s">
        <v>91</v>
      </c>
    </row>
    <row r="42" spans="1:90" x14ac:dyDescent="0.3">
      <c r="A42" t="s">
        <v>72</v>
      </c>
      <c r="B42" t="s">
        <v>73</v>
      </c>
      <c r="C42" t="s">
        <v>74</v>
      </c>
      <c r="E42" t="str">
        <f>"009944276817"</f>
        <v>009944276817</v>
      </c>
      <c r="F42" s="3">
        <v>45674</v>
      </c>
      <c r="G42">
        <v>202510</v>
      </c>
      <c r="H42" t="s">
        <v>79</v>
      </c>
      <c r="I42" t="s">
        <v>80</v>
      </c>
      <c r="J42" t="s">
        <v>92</v>
      </c>
      <c r="K42" t="s">
        <v>78</v>
      </c>
      <c r="L42" t="s">
        <v>168</v>
      </c>
      <c r="M42" t="s">
        <v>169</v>
      </c>
      <c r="N42" t="s">
        <v>229</v>
      </c>
      <c r="O42" t="s">
        <v>94</v>
      </c>
      <c r="P42" t="str">
        <f>"11116561PC 402190             "</f>
        <v xml:space="preserve">11116561PC 402190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22.36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70.959999999999994</v>
      </c>
      <c r="BM42">
        <v>10.64</v>
      </c>
      <c r="BN42">
        <v>81.599999999999994</v>
      </c>
      <c r="BO42">
        <v>81.599999999999994</v>
      </c>
      <c r="BQ42" t="s">
        <v>265</v>
      </c>
      <c r="BR42" t="s">
        <v>286</v>
      </c>
      <c r="BS42" s="3">
        <v>45677</v>
      </c>
      <c r="BT42" s="4">
        <v>0.41736111111111113</v>
      </c>
      <c r="BU42" t="s">
        <v>284</v>
      </c>
      <c r="BV42" t="s">
        <v>87</v>
      </c>
      <c r="BY42">
        <v>1200</v>
      </c>
      <c r="BZ42" t="s">
        <v>194</v>
      </c>
      <c r="CA42" t="s">
        <v>285</v>
      </c>
      <c r="CC42" t="s">
        <v>169</v>
      </c>
      <c r="CD42">
        <v>4000</v>
      </c>
      <c r="CE42" t="s">
        <v>101</v>
      </c>
      <c r="CF42" s="3">
        <v>45678</v>
      </c>
      <c r="CI42">
        <v>1</v>
      </c>
      <c r="CJ42">
        <v>1</v>
      </c>
      <c r="CK42">
        <v>21</v>
      </c>
      <c r="CL42" t="s">
        <v>91</v>
      </c>
    </row>
    <row r="43" spans="1:90" x14ac:dyDescent="0.3">
      <c r="A43" t="s">
        <v>72</v>
      </c>
      <c r="B43" t="s">
        <v>73</v>
      </c>
      <c r="C43" t="s">
        <v>74</v>
      </c>
      <c r="E43" t="str">
        <f>"009943054901"</f>
        <v>009943054901</v>
      </c>
      <c r="F43" s="3">
        <v>45674</v>
      </c>
      <c r="G43">
        <v>202510</v>
      </c>
      <c r="H43" t="s">
        <v>79</v>
      </c>
      <c r="I43" t="s">
        <v>80</v>
      </c>
      <c r="J43" t="s">
        <v>242</v>
      </c>
      <c r="K43" t="s">
        <v>78</v>
      </c>
      <c r="L43" t="s">
        <v>134</v>
      </c>
      <c r="M43" t="s">
        <v>135</v>
      </c>
      <c r="N43" t="s">
        <v>287</v>
      </c>
      <c r="O43" t="s">
        <v>94</v>
      </c>
      <c r="P43" t="str">
        <f>"11116561PC 402190             "</f>
        <v xml:space="preserve">11116561PC 402190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22.36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0.2</v>
      </c>
      <c r="BK43">
        <v>1</v>
      </c>
      <c r="BL43">
        <v>70.959999999999994</v>
      </c>
      <c r="BM43">
        <v>10.64</v>
      </c>
      <c r="BN43">
        <v>81.599999999999994</v>
      </c>
      <c r="BO43">
        <v>81.599999999999994</v>
      </c>
      <c r="BQ43" t="s">
        <v>288</v>
      </c>
      <c r="BR43" t="s">
        <v>286</v>
      </c>
      <c r="BS43" s="3">
        <v>45677</v>
      </c>
      <c r="BT43" s="4">
        <v>0.51388888888888884</v>
      </c>
      <c r="BU43" t="s">
        <v>289</v>
      </c>
      <c r="BV43" t="s">
        <v>87</v>
      </c>
      <c r="BY43">
        <v>1200</v>
      </c>
      <c r="BZ43" t="s">
        <v>194</v>
      </c>
      <c r="CA43" t="s">
        <v>290</v>
      </c>
      <c r="CC43" t="s">
        <v>135</v>
      </c>
      <c r="CD43">
        <v>4300</v>
      </c>
      <c r="CE43" t="s">
        <v>101</v>
      </c>
      <c r="CF43" s="3">
        <v>45678</v>
      </c>
      <c r="CI43">
        <v>1</v>
      </c>
      <c r="CJ43">
        <v>1</v>
      </c>
      <c r="CK43">
        <v>21</v>
      </c>
      <c r="CL43" t="s">
        <v>91</v>
      </c>
    </row>
    <row r="44" spans="1:90" x14ac:dyDescent="0.3">
      <c r="A44" t="s">
        <v>72</v>
      </c>
      <c r="B44" t="s">
        <v>73</v>
      </c>
      <c r="C44" t="s">
        <v>74</v>
      </c>
      <c r="E44" t="str">
        <f>"009943425445"</f>
        <v>009943425445</v>
      </c>
      <c r="F44" s="3">
        <v>45674</v>
      </c>
      <c r="G44">
        <v>202510</v>
      </c>
      <c r="H44" t="s">
        <v>79</v>
      </c>
      <c r="I44" t="s">
        <v>80</v>
      </c>
      <c r="J44" t="s">
        <v>92</v>
      </c>
      <c r="K44" t="s">
        <v>78</v>
      </c>
      <c r="L44" t="s">
        <v>75</v>
      </c>
      <c r="M44" t="s">
        <v>76</v>
      </c>
      <c r="N44" t="s">
        <v>291</v>
      </c>
      <c r="O44" t="s">
        <v>94</v>
      </c>
      <c r="P44" t="str">
        <f>"1101250001 460040             "</f>
        <v xml:space="preserve">1101250001 460040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22.36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0.2</v>
      </c>
      <c r="BJ44">
        <v>1.6</v>
      </c>
      <c r="BK44">
        <v>2</v>
      </c>
      <c r="BL44">
        <v>70.959999999999994</v>
      </c>
      <c r="BM44">
        <v>10.64</v>
      </c>
      <c r="BN44">
        <v>81.599999999999994</v>
      </c>
      <c r="BO44">
        <v>81.599999999999994</v>
      </c>
      <c r="BQ44" t="s">
        <v>292</v>
      </c>
      <c r="BR44" t="s">
        <v>293</v>
      </c>
      <c r="BS44" s="3">
        <v>45677</v>
      </c>
      <c r="BT44" s="4">
        <v>0.54652777777777772</v>
      </c>
      <c r="BU44" t="s">
        <v>294</v>
      </c>
      <c r="BV44" t="s">
        <v>91</v>
      </c>
      <c r="BW44" t="s">
        <v>149</v>
      </c>
      <c r="BX44" t="s">
        <v>295</v>
      </c>
      <c r="BY44">
        <v>8156.84</v>
      </c>
      <c r="BZ44" t="s">
        <v>194</v>
      </c>
      <c r="CA44" t="s">
        <v>296</v>
      </c>
      <c r="CC44" t="s">
        <v>76</v>
      </c>
      <c r="CD44">
        <v>7806</v>
      </c>
      <c r="CE44" t="s">
        <v>101</v>
      </c>
      <c r="CF44" s="3">
        <v>45678</v>
      </c>
      <c r="CI44">
        <v>1</v>
      </c>
      <c r="CJ44">
        <v>1</v>
      </c>
      <c r="CK44">
        <v>21</v>
      </c>
      <c r="CL44" t="s">
        <v>91</v>
      </c>
    </row>
    <row r="45" spans="1:90" x14ac:dyDescent="0.3">
      <c r="A45" t="s">
        <v>72</v>
      </c>
      <c r="B45" t="s">
        <v>73</v>
      </c>
      <c r="C45" t="s">
        <v>74</v>
      </c>
      <c r="E45" t="str">
        <f>"009943099036"</f>
        <v>009943099036</v>
      </c>
      <c r="F45" s="3">
        <v>45677</v>
      </c>
      <c r="G45">
        <v>202510</v>
      </c>
      <c r="H45" t="s">
        <v>79</v>
      </c>
      <c r="I45" t="s">
        <v>80</v>
      </c>
      <c r="J45" t="s">
        <v>92</v>
      </c>
      <c r="K45" t="s">
        <v>78</v>
      </c>
      <c r="L45" t="s">
        <v>75</v>
      </c>
      <c r="M45" t="s">
        <v>76</v>
      </c>
      <c r="N45" t="s">
        <v>297</v>
      </c>
      <c r="O45" t="s">
        <v>94</v>
      </c>
      <c r="P45" t="str">
        <f>"11004530FN 460040             "</f>
        <v xml:space="preserve">11004530FN 460040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22.36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70.959999999999994</v>
      </c>
      <c r="BM45">
        <v>10.64</v>
      </c>
      <c r="BN45">
        <v>81.599999999999994</v>
      </c>
      <c r="BO45">
        <v>81.599999999999994</v>
      </c>
      <c r="BP45" t="s">
        <v>114</v>
      </c>
      <c r="BQ45" t="s">
        <v>96</v>
      </c>
      <c r="BR45" t="s">
        <v>97</v>
      </c>
      <c r="BS45" s="3">
        <v>45679</v>
      </c>
      <c r="BT45" s="4">
        <v>0.39791666666666664</v>
      </c>
      <c r="BU45" t="s">
        <v>298</v>
      </c>
      <c r="BV45" t="s">
        <v>91</v>
      </c>
      <c r="BW45" t="s">
        <v>149</v>
      </c>
      <c r="BX45" t="s">
        <v>295</v>
      </c>
      <c r="BY45">
        <v>1200</v>
      </c>
      <c r="BZ45" t="s">
        <v>194</v>
      </c>
      <c r="CA45" t="s">
        <v>100</v>
      </c>
      <c r="CC45" t="s">
        <v>76</v>
      </c>
      <c r="CD45">
        <v>8000</v>
      </c>
      <c r="CE45" t="s">
        <v>101</v>
      </c>
      <c r="CF45" s="3">
        <v>45680</v>
      </c>
      <c r="CI45">
        <v>1</v>
      </c>
      <c r="CJ45">
        <v>2</v>
      </c>
      <c r="CK45">
        <v>21</v>
      </c>
      <c r="CL45" t="s">
        <v>91</v>
      </c>
    </row>
    <row r="46" spans="1:90" x14ac:dyDescent="0.3">
      <c r="A46" t="s">
        <v>72</v>
      </c>
      <c r="B46" t="s">
        <v>73</v>
      </c>
      <c r="C46" t="s">
        <v>74</v>
      </c>
      <c r="E46" t="str">
        <f>"009943425444"</f>
        <v>009943425444</v>
      </c>
      <c r="F46" s="3">
        <v>45677</v>
      </c>
      <c r="G46">
        <v>202510</v>
      </c>
      <c r="H46" t="s">
        <v>79</v>
      </c>
      <c r="I46" t="s">
        <v>80</v>
      </c>
      <c r="J46" t="s">
        <v>92</v>
      </c>
      <c r="K46" t="s">
        <v>78</v>
      </c>
      <c r="L46" t="s">
        <v>299</v>
      </c>
      <c r="M46" t="s">
        <v>300</v>
      </c>
      <c r="N46" t="s">
        <v>301</v>
      </c>
      <c r="O46" t="s">
        <v>94</v>
      </c>
      <c r="P46" t="str">
        <f>"11116561PC 402190             "</f>
        <v xml:space="preserve">11116561PC 402190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17.46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0.2</v>
      </c>
      <c r="BJ46">
        <v>0.7</v>
      </c>
      <c r="BK46">
        <v>1</v>
      </c>
      <c r="BL46">
        <v>55.42</v>
      </c>
      <c r="BM46">
        <v>8.31</v>
      </c>
      <c r="BN46">
        <v>63.73</v>
      </c>
      <c r="BO46">
        <v>63.73</v>
      </c>
      <c r="BP46" t="s">
        <v>114</v>
      </c>
      <c r="BQ46" t="s">
        <v>302</v>
      </c>
      <c r="BR46" t="s">
        <v>303</v>
      </c>
      <c r="BS46" s="3">
        <v>45678</v>
      </c>
      <c r="BT46" s="4">
        <v>0.4375</v>
      </c>
      <c r="BU46" t="s">
        <v>304</v>
      </c>
      <c r="BV46" t="s">
        <v>87</v>
      </c>
      <c r="BY46">
        <v>3619.38</v>
      </c>
      <c r="BZ46" t="s">
        <v>194</v>
      </c>
      <c r="CA46" t="s">
        <v>305</v>
      </c>
      <c r="CC46" t="s">
        <v>300</v>
      </c>
      <c r="CD46">
        <v>1559</v>
      </c>
      <c r="CE46" t="s">
        <v>101</v>
      </c>
      <c r="CF46" s="3">
        <v>45679</v>
      </c>
      <c r="CI46">
        <v>1</v>
      </c>
      <c r="CJ46">
        <v>1</v>
      </c>
      <c r="CK46">
        <v>22</v>
      </c>
      <c r="CL46" t="s">
        <v>91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"009944505473"</f>
        <v>009944505473</v>
      </c>
      <c r="F47" s="3">
        <v>45677</v>
      </c>
      <c r="G47">
        <v>202510</v>
      </c>
      <c r="H47" t="s">
        <v>79</v>
      </c>
      <c r="I47" t="s">
        <v>80</v>
      </c>
      <c r="J47" t="s">
        <v>242</v>
      </c>
      <c r="K47" t="s">
        <v>78</v>
      </c>
      <c r="L47" t="s">
        <v>75</v>
      </c>
      <c r="M47" t="s">
        <v>76</v>
      </c>
      <c r="N47" t="s">
        <v>306</v>
      </c>
      <c r="O47" t="s">
        <v>82</v>
      </c>
      <c r="P47" t="str">
        <f>"11005500HR 460040             "</f>
        <v xml:space="preserve">11005500HR 460040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43.23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0.1</v>
      </c>
      <c r="BK47">
        <v>1</v>
      </c>
      <c r="BL47">
        <v>142.78</v>
      </c>
      <c r="BM47">
        <v>21.42</v>
      </c>
      <c r="BN47">
        <v>164.2</v>
      </c>
      <c r="BO47">
        <v>164.2</v>
      </c>
      <c r="BQ47" t="s">
        <v>307</v>
      </c>
      <c r="BR47" t="s">
        <v>226</v>
      </c>
      <c r="BS47" s="3">
        <v>45679</v>
      </c>
      <c r="BT47" s="4">
        <v>0.42430555555555555</v>
      </c>
      <c r="BU47" t="s">
        <v>308</v>
      </c>
      <c r="BV47" t="s">
        <v>87</v>
      </c>
      <c r="BY47">
        <v>740.35</v>
      </c>
      <c r="BZ47" t="s">
        <v>196</v>
      </c>
      <c r="CA47" t="s">
        <v>241</v>
      </c>
      <c r="CC47" t="s">
        <v>76</v>
      </c>
      <c r="CD47">
        <v>8001</v>
      </c>
      <c r="CE47" t="s">
        <v>101</v>
      </c>
      <c r="CF47" s="3">
        <v>45680</v>
      </c>
      <c r="CI47">
        <v>3</v>
      </c>
      <c r="CJ47">
        <v>2</v>
      </c>
      <c r="CK47">
        <v>41</v>
      </c>
      <c r="CL47" t="s">
        <v>91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"009944276815"</f>
        <v>009944276815</v>
      </c>
      <c r="F48" s="3">
        <v>45677</v>
      </c>
      <c r="G48">
        <v>202510</v>
      </c>
      <c r="H48" t="s">
        <v>79</v>
      </c>
      <c r="I48" t="s">
        <v>80</v>
      </c>
      <c r="J48" t="s">
        <v>92</v>
      </c>
      <c r="K48" t="s">
        <v>78</v>
      </c>
      <c r="L48" t="s">
        <v>168</v>
      </c>
      <c r="M48" t="s">
        <v>169</v>
      </c>
      <c r="N48" t="s">
        <v>309</v>
      </c>
      <c r="O48" t="s">
        <v>94</v>
      </c>
      <c r="P48" t="str">
        <f>"11005500HR 460040             "</f>
        <v xml:space="preserve">11005500HR 460040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22.36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0.2</v>
      </c>
      <c r="BJ48">
        <v>0.2</v>
      </c>
      <c r="BK48">
        <v>0.5</v>
      </c>
      <c r="BL48">
        <v>70.959999999999994</v>
      </c>
      <c r="BM48">
        <v>10.64</v>
      </c>
      <c r="BN48">
        <v>81.599999999999994</v>
      </c>
      <c r="BO48">
        <v>81.599999999999994</v>
      </c>
      <c r="BP48" t="s">
        <v>95</v>
      </c>
      <c r="BQ48" t="s">
        <v>310</v>
      </c>
      <c r="BR48" t="s">
        <v>226</v>
      </c>
      <c r="BS48" s="3">
        <v>45679</v>
      </c>
      <c r="BT48" s="4">
        <v>0.4548611111111111</v>
      </c>
      <c r="BU48" t="s">
        <v>267</v>
      </c>
      <c r="BV48" t="s">
        <v>91</v>
      </c>
      <c r="BW48" t="s">
        <v>262</v>
      </c>
      <c r="BX48" t="s">
        <v>263</v>
      </c>
      <c r="BY48">
        <v>1064.1199999999999</v>
      </c>
      <c r="BZ48" t="s">
        <v>194</v>
      </c>
      <c r="CC48" t="s">
        <v>169</v>
      </c>
      <c r="CD48">
        <v>4001</v>
      </c>
      <c r="CE48" t="s">
        <v>101</v>
      </c>
      <c r="CF48" s="3">
        <v>45680</v>
      </c>
      <c r="CI48">
        <v>1</v>
      </c>
      <c r="CJ48">
        <v>2</v>
      </c>
      <c r="CK48">
        <v>21</v>
      </c>
      <c r="CL48" t="s">
        <v>91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"009943425782"</f>
        <v>009943425782</v>
      </c>
      <c r="F49" s="3">
        <v>45677</v>
      </c>
      <c r="G49">
        <v>202510</v>
      </c>
      <c r="H49" t="s">
        <v>79</v>
      </c>
      <c r="I49" t="s">
        <v>80</v>
      </c>
      <c r="J49" t="s">
        <v>92</v>
      </c>
      <c r="K49" t="s">
        <v>78</v>
      </c>
      <c r="L49" t="s">
        <v>75</v>
      </c>
      <c r="M49" t="s">
        <v>76</v>
      </c>
      <c r="N49" t="s">
        <v>311</v>
      </c>
      <c r="O49" t="s">
        <v>94</v>
      </c>
      <c r="P49" t="str">
        <f>"11005500HR 460040             "</f>
        <v xml:space="preserve">11005500HR 460040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22.36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70.959999999999994</v>
      </c>
      <c r="BM49">
        <v>10.64</v>
      </c>
      <c r="BN49">
        <v>81.599999999999994</v>
      </c>
      <c r="BO49">
        <v>81.599999999999994</v>
      </c>
      <c r="BP49" t="s">
        <v>95</v>
      </c>
      <c r="BQ49" t="s">
        <v>225</v>
      </c>
      <c r="BR49" t="s">
        <v>226</v>
      </c>
      <c r="BS49" s="3">
        <v>45679</v>
      </c>
      <c r="BT49" s="4">
        <v>0.40902777777777777</v>
      </c>
      <c r="BU49" t="s">
        <v>312</v>
      </c>
      <c r="BV49" t="s">
        <v>91</v>
      </c>
      <c r="BW49" t="s">
        <v>149</v>
      </c>
      <c r="BX49" t="s">
        <v>313</v>
      </c>
      <c r="BY49">
        <v>1200</v>
      </c>
      <c r="BZ49" t="s">
        <v>194</v>
      </c>
      <c r="CA49" t="s">
        <v>228</v>
      </c>
      <c r="CC49" t="s">
        <v>76</v>
      </c>
      <c r="CD49">
        <v>8000</v>
      </c>
      <c r="CE49" t="s">
        <v>101</v>
      </c>
      <c r="CF49" s="3">
        <v>45680</v>
      </c>
      <c r="CI49">
        <v>1</v>
      </c>
      <c r="CJ49">
        <v>2</v>
      </c>
      <c r="CK49">
        <v>21</v>
      </c>
      <c r="CL49" t="s">
        <v>91</v>
      </c>
    </row>
    <row r="50" spans="1:90" x14ac:dyDescent="0.3">
      <c r="A50" t="s">
        <v>72</v>
      </c>
      <c r="B50" t="s">
        <v>73</v>
      </c>
      <c r="C50" t="s">
        <v>74</v>
      </c>
      <c r="E50" t="str">
        <f>"080011415192"</f>
        <v>080011415192</v>
      </c>
      <c r="F50" s="3">
        <v>45678</v>
      </c>
      <c r="G50">
        <v>202510</v>
      </c>
      <c r="H50" t="s">
        <v>168</v>
      </c>
      <c r="I50" t="s">
        <v>169</v>
      </c>
      <c r="J50" t="s">
        <v>314</v>
      </c>
      <c r="K50" t="s">
        <v>78</v>
      </c>
      <c r="L50" t="s">
        <v>126</v>
      </c>
      <c r="M50" t="s">
        <v>127</v>
      </c>
      <c r="N50" t="s">
        <v>92</v>
      </c>
      <c r="O50" t="s">
        <v>94</v>
      </c>
      <c r="P50" t="str">
        <f>"x                             "</f>
        <v xml:space="preserve">x 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17.46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0.5</v>
      </c>
      <c r="BK50">
        <v>1</v>
      </c>
      <c r="BL50">
        <v>55.42</v>
      </c>
      <c r="BM50">
        <v>8.31</v>
      </c>
      <c r="BN50">
        <v>63.73</v>
      </c>
      <c r="BO50">
        <v>63.73</v>
      </c>
      <c r="BP50" t="s">
        <v>83</v>
      </c>
      <c r="BQ50" t="s">
        <v>282</v>
      </c>
      <c r="BR50" t="s">
        <v>315</v>
      </c>
      <c r="BS50" s="3">
        <v>45679</v>
      </c>
      <c r="BT50" s="4">
        <v>0.6381944444444444</v>
      </c>
      <c r="BU50" t="s">
        <v>316</v>
      </c>
      <c r="BV50" t="s">
        <v>91</v>
      </c>
      <c r="BW50" t="s">
        <v>262</v>
      </c>
      <c r="BX50" t="s">
        <v>263</v>
      </c>
      <c r="BY50">
        <v>2400</v>
      </c>
      <c r="BZ50" t="s">
        <v>194</v>
      </c>
      <c r="CC50" t="s">
        <v>127</v>
      </c>
      <c r="CD50">
        <v>3610</v>
      </c>
      <c r="CE50" t="s">
        <v>317</v>
      </c>
      <c r="CF50" s="3">
        <v>45680</v>
      </c>
      <c r="CI50">
        <v>1</v>
      </c>
      <c r="CJ50">
        <v>1</v>
      </c>
      <c r="CK50">
        <v>22</v>
      </c>
      <c r="CL50" t="s">
        <v>91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"009943430658"</f>
        <v>009943430658</v>
      </c>
      <c r="F51" s="3">
        <v>45678</v>
      </c>
      <c r="G51">
        <v>202510</v>
      </c>
      <c r="H51" t="s">
        <v>79</v>
      </c>
      <c r="I51" t="s">
        <v>80</v>
      </c>
      <c r="J51" t="s">
        <v>92</v>
      </c>
      <c r="K51" t="s">
        <v>78</v>
      </c>
      <c r="L51" t="s">
        <v>134</v>
      </c>
      <c r="M51" t="s">
        <v>135</v>
      </c>
      <c r="N51" t="s">
        <v>136</v>
      </c>
      <c r="O51" t="s">
        <v>94</v>
      </c>
      <c r="P51" t="str">
        <f>"18252432FS 460040             "</f>
        <v xml:space="preserve">18252432FS 460040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22.36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70.959999999999994</v>
      </c>
      <c r="BM51">
        <v>10.64</v>
      </c>
      <c r="BN51">
        <v>81.599999999999994</v>
      </c>
      <c r="BO51">
        <v>81.599999999999994</v>
      </c>
      <c r="BQ51" t="s">
        <v>318</v>
      </c>
      <c r="BR51" t="s">
        <v>260</v>
      </c>
      <c r="BS51" s="3">
        <v>45679</v>
      </c>
      <c r="BT51" s="4">
        <v>0.4826388888888889</v>
      </c>
      <c r="BU51" t="s">
        <v>319</v>
      </c>
      <c r="BV51" t="s">
        <v>87</v>
      </c>
      <c r="BY51">
        <v>1200</v>
      </c>
      <c r="BZ51" t="s">
        <v>194</v>
      </c>
      <c r="CA51" t="s">
        <v>290</v>
      </c>
      <c r="CC51" t="s">
        <v>135</v>
      </c>
      <c r="CD51">
        <v>4300</v>
      </c>
      <c r="CE51" t="s">
        <v>101</v>
      </c>
      <c r="CF51" s="3">
        <v>45680</v>
      </c>
      <c r="CI51">
        <v>1</v>
      </c>
      <c r="CJ51">
        <v>1</v>
      </c>
      <c r="CK51">
        <v>21</v>
      </c>
      <c r="CL51" t="s">
        <v>91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"009943425100"</f>
        <v>009943425100</v>
      </c>
      <c r="F52" s="3">
        <v>45678</v>
      </c>
      <c r="G52">
        <v>202510</v>
      </c>
      <c r="H52" t="s">
        <v>79</v>
      </c>
      <c r="I52" t="s">
        <v>80</v>
      </c>
      <c r="J52" t="s">
        <v>92</v>
      </c>
      <c r="K52" t="s">
        <v>78</v>
      </c>
      <c r="L52" t="s">
        <v>168</v>
      </c>
      <c r="M52" t="s">
        <v>169</v>
      </c>
      <c r="N52" t="s">
        <v>229</v>
      </c>
      <c r="O52" t="s">
        <v>94</v>
      </c>
      <c r="P52" t="str">
        <f>"11942270FM 460040             "</f>
        <v xml:space="preserve">11942270FM 460040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22.36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70.959999999999994</v>
      </c>
      <c r="BM52">
        <v>10.64</v>
      </c>
      <c r="BN52">
        <v>81.599999999999994</v>
      </c>
      <c r="BO52">
        <v>81.599999999999994</v>
      </c>
      <c r="BQ52" t="s">
        <v>320</v>
      </c>
      <c r="BR52" t="s">
        <v>321</v>
      </c>
      <c r="BS52" s="3">
        <v>45679</v>
      </c>
      <c r="BT52" s="4">
        <v>0.47222222222222221</v>
      </c>
      <c r="BU52" t="s">
        <v>322</v>
      </c>
      <c r="BV52" t="s">
        <v>91</v>
      </c>
      <c r="BW52" t="s">
        <v>262</v>
      </c>
      <c r="BX52" t="s">
        <v>263</v>
      </c>
      <c r="BY52">
        <v>1200</v>
      </c>
      <c r="BZ52" t="s">
        <v>194</v>
      </c>
      <c r="CA52" t="s">
        <v>264</v>
      </c>
      <c r="CC52" t="s">
        <v>169</v>
      </c>
      <c r="CD52">
        <v>4051</v>
      </c>
      <c r="CE52" t="s">
        <v>101</v>
      </c>
      <c r="CF52" s="3">
        <v>45680</v>
      </c>
      <c r="CI52">
        <v>1</v>
      </c>
      <c r="CJ52">
        <v>1</v>
      </c>
      <c r="CK52">
        <v>21</v>
      </c>
      <c r="CL52" t="s">
        <v>91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"009943425802"</f>
        <v>009943425802</v>
      </c>
      <c r="F53" s="3">
        <v>45678</v>
      </c>
      <c r="G53">
        <v>202510</v>
      </c>
      <c r="H53" t="s">
        <v>79</v>
      </c>
      <c r="I53" t="s">
        <v>80</v>
      </c>
      <c r="J53" t="s">
        <v>92</v>
      </c>
      <c r="K53" t="s">
        <v>78</v>
      </c>
      <c r="L53" t="s">
        <v>75</v>
      </c>
      <c r="M53" t="s">
        <v>76</v>
      </c>
      <c r="N53" t="s">
        <v>245</v>
      </c>
      <c r="O53" t="s">
        <v>94</v>
      </c>
      <c r="P53" t="str">
        <f>"11005000BT  402190            "</f>
        <v xml:space="preserve">11005000BT  402190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536.12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5</v>
      </c>
      <c r="BI53">
        <v>28.7</v>
      </c>
      <c r="BJ53">
        <v>47.9</v>
      </c>
      <c r="BK53">
        <v>48</v>
      </c>
      <c r="BL53">
        <v>1701.6</v>
      </c>
      <c r="BM53">
        <v>255.24</v>
      </c>
      <c r="BN53">
        <v>1956.84</v>
      </c>
      <c r="BO53">
        <v>1956.84</v>
      </c>
      <c r="BQ53" t="s">
        <v>323</v>
      </c>
      <c r="BR53" t="s">
        <v>324</v>
      </c>
      <c r="BS53" s="3">
        <v>45679</v>
      </c>
      <c r="BT53" s="4">
        <v>0.42916666666666664</v>
      </c>
      <c r="BU53" t="s">
        <v>325</v>
      </c>
      <c r="BV53" t="s">
        <v>87</v>
      </c>
      <c r="BY53">
        <v>239724.47</v>
      </c>
      <c r="BZ53" t="s">
        <v>194</v>
      </c>
      <c r="CA53" t="s">
        <v>118</v>
      </c>
      <c r="CC53" t="s">
        <v>76</v>
      </c>
      <c r="CD53">
        <v>7925</v>
      </c>
      <c r="CE53" t="s">
        <v>101</v>
      </c>
      <c r="CF53" s="3">
        <v>45680</v>
      </c>
      <c r="CI53">
        <v>1</v>
      </c>
      <c r="CJ53">
        <v>1</v>
      </c>
      <c r="CK53">
        <v>21</v>
      </c>
      <c r="CL53" t="s">
        <v>91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"009943425099"</f>
        <v>009943425099</v>
      </c>
      <c r="F54" s="3">
        <v>45677</v>
      </c>
      <c r="G54">
        <v>202510</v>
      </c>
      <c r="H54" t="s">
        <v>79</v>
      </c>
      <c r="I54" t="s">
        <v>80</v>
      </c>
      <c r="J54" t="s">
        <v>92</v>
      </c>
      <c r="K54" t="s">
        <v>78</v>
      </c>
      <c r="L54" t="s">
        <v>168</v>
      </c>
      <c r="M54" t="s">
        <v>169</v>
      </c>
      <c r="N54" t="s">
        <v>229</v>
      </c>
      <c r="O54" t="s">
        <v>94</v>
      </c>
      <c r="P54" t="str">
        <f>"1614242FS 402190              "</f>
        <v xml:space="preserve">1614242FS 402190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234.56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3</v>
      </c>
      <c r="BI54">
        <v>6.2</v>
      </c>
      <c r="BJ54">
        <v>20.7</v>
      </c>
      <c r="BK54">
        <v>21</v>
      </c>
      <c r="BL54">
        <v>744.48</v>
      </c>
      <c r="BM54">
        <v>111.67</v>
      </c>
      <c r="BN54">
        <v>856.15</v>
      </c>
      <c r="BO54">
        <v>856.15</v>
      </c>
      <c r="BP54" t="s">
        <v>326</v>
      </c>
      <c r="BQ54" t="s">
        <v>327</v>
      </c>
      <c r="BR54" t="s">
        <v>328</v>
      </c>
      <c r="BS54" s="3">
        <v>45679</v>
      </c>
      <c r="BT54" s="4">
        <v>0.46944444444444444</v>
      </c>
      <c r="BU54" t="s">
        <v>329</v>
      </c>
      <c r="BV54" t="s">
        <v>91</v>
      </c>
      <c r="BW54" t="s">
        <v>262</v>
      </c>
      <c r="BX54" t="s">
        <v>263</v>
      </c>
      <c r="BY54">
        <v>103651.68</v>
      </c>
      <c r="BZ54" t="s">
        <v>194</v>
      </c>
      <c r="CA54" t="s">
        <v>264</v>
      </c>
      <c r="CC54" t="s">
        <v>169</v>
      </c>
      <c r="CD54">
        <v>4051</v>
      </c>
      <c r="CE54" t="s">
        <v>101</v>
      </c>
      <c r="CF54" s="3">
        <v>45680</v>
      </c>
      <c r="CI54">
        <v>1</v>
      </c>
      <c r="CJ54">
        <v>2</v>
      </c>
      <c r="CK54">
        <v>21</v>
      </c>
      <c r="CL54" t="s">
        <v>91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"009944682799"</f>
        <v>009944682799</v>
      </c>
      <c r="F55" s="3">
        <v>45678</v>
      </c>
      <c r="G55">
        <v>202510</v>
      </c>
      <c r="H55" t="s">
        <v>79</v>
      </c>
      <c r="I55" t="s">
        <v>80</v>
      </c>
      <c r="J55" t="s">
        <v>92</v>
      </c>
      <c r="K55" t="s">
        <v>78</v>
      </c>
      <c r="L55" t="s">
        <v>330</v>
      </c>
      <c r="M55" t="s">
        <v>331</v>
      </c>
      <c r="N55" t="s">
        <v>229</v>
      </c>
      <c r="O55" t="s">
        <v>94</v>
      </c>
      <c r="P55" t="str">
        <f>"11902270FM 460040             "</f>
        <v xml:space="preserve">11902270FM 460040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22.36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70.959999999999994</v>
      </c>
      <c r="BM55">
        <v>10.64</v>
      </c>
      <c r="BN55">
        <v>81.599999999999994</v>
      </c>
      <c r="BO55">
        <v>81.599999999999994</v>
      </c>
      <c r="BQ55" t="s">
        <v>332</v>
      </c>
      <c r="BR55" t="s">
        <v>230</v>
      </c>
      <c r="BS55" s="3">
        <v>45680</v>
      </c>
      <c r="BT55" s="4">
        <v>0.41388888888888886</v>
      </c>
      <c r="BU55" t="s">
        <v>333</v>
      </c>
      <c r="BV55" t="s">
        <v>91</v>
      </c>
      <c r="BW55" t="s">
        <v>334</v>
      </c>
      <c r="BX55" t="s">
        <v>335</v>
      </c>
      <c r="BY55">
        <v>1200</v>
      </c>
      <c r="BZ55" t="s">
        <v>194</v>
      </c>
      <c r="CA55" t="s">
        <v>336</v>
      </c>
      <c r="CC55" t="s">
        <v>331</v>
      </c>
      <c r="CD55">
        <v>9301</v>
      </c>
      <c r="CE55" t="s">
        <v>101</v>
      </c>
      <c r="CF55" s="3">
        <v>45681</v>
      </c>
      <c r="CI55">
        <v>1</v>
      </c>
      <c r="CJ55">
        <v>2</v>
      </c>
      <c r="CK55">
        <v>21</v>
      </c>
      <c r="CL55" t="s">
        <v>91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"009944639787"</f>
        <v>009944639787</v>
      </c>
      <c r="F56" s="3">
        <v>45678</v>
      </c>
      <c r="G56">
        <v>202510</v>
      </c>
      <c r="H56" t="s">
        <v>168</v>
      </c>
      <c r="I56" t="s">
        <v>169</v>
      </c>
      <c r="J56" t="s">
        <v>242</v>
      </c>
      <c r="K56" t="s">
        <v>78</v>
      </c>
      <c r="L56" t="s">
        <v>79</v>
      </c>
      <c r="M56" t="s">
        <v>80</v>
      </c>
      <c r="N56" t="s">
        <v>180</v>
      </c>
      <c r="O56" t="s">
        <v>94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22.36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70.959999999999994</v>
      </c>
      <c r="BM56">
        <v>10.64</v>
      </c>
      <c r="BN56">
        <v>81.599999999999994</v>
      </c>
      <c r="BO56">
        <v>81.599999999999994</v>
      </c>
      <c r="BQ56" t="s">
        <v>181</v>
      </c>
      <c r="BS56" s="3">
        <v>45679</v>
      </c>
      <c r="BT56" s="4">
        <v>0.33611111111111114</v>
      </c>
      <c r="BU56" t="s">
        <v>337</v>
      </c>
      <c r="BV56" t="s">
        <v>87</v>
      </c>
      <c r="BY56">
        <v>1200</v>
      </c>
      <c r="BZ56" t="s">
        <v>194</v>
      </c>
      <c r="CA56" t="s">
        <v>89</v>
      </c>
      <c r="CC56" t="s">
        <v>80</v>
      </c>
      <c r="CD56">
        <v>2021</v>
      </c>
      <c r="CE56" t="s">
        <v>101</v>
      </c>
      <c r="CF56" s="3">
        <v>45680</v>
      </c>
      <c r="CI56">
        <v>1</v>
      </c>
      <c r="CJ56">
        <v>1</v>
      </c>
      <c r="CK56">
        <v>21</v>
      </c>
      <c r="CL56" t="s">
        <v>91</v>
      </c>
    </row>
    <row r="57" spans="1:90" x14ac:dyDescent="0.3">
      <c r="A57" t="s">
        <v>72</v>
      </c>
      <c r="B57" t="s">
        <v>73</v>
      </c>
      <c r="C57" t="s">
        <v>74</v>
      </c>
      <c r="E57" t="str">
        <f>"R080011411723"</f>
        <v>R080011411723</v>
      </c>
      <c r="F57" s="3">
        <v>45679</v>
      </c>
      <c r="G57">
        <v>202510</v>
      </c>
      <c r="H57" t="s">
        <v>168</v>
      </c>
      <c r="I57" t="s">
        <v>169</v>
      </c>
      <c r="J57" t="s">
        <v>73</v>
      </c>
      <c r="K57" t="s">
        <v>78</v>
      </c>
      <c r="L57" t="s">
        <v>75</v>
      </c>
      <c r="M57" t="s">
        <v>76</v>
      </c>
      <c r="N57" t="s">
        <v>275</v>
      </c>
      <c r="O57" t="s">
        <v>94</v>
      </c>
      <c r="P57" t="str">
        <f>"-                             "</f>
        <v xml:space="preserve">-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33.520000000000003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3</v>
      </c>
      <c r="BJ57">
        <v>1.2</v>
      </c>
      <c r="BK57">
        <v>3</v>
      </c>
      <c r="BL57">
        <v>106.4</v>
      </c>
      <c r="BM57">
        <v>15.96</v>
      </c>
      <c r="BN57">
        <v>122.36</v>
      </c>
      <c r="BO57">
        <v>122.36</v>
      </c>
      <c r="BP57" t="s">
        <v>276</v>
      </c>
      <c r="BQ57" t="s">
        <v>338</v>
      </c>
      <c r="BR57" t="s">
        <v>277</v>
      </c>
      <c r="BS57" s="3">
        <v>45680</v>
      </c>
      <c r="BT57" s="4">
        <v>0.36875000000000002</v>
      </c>
      <c r="BU57" t="s">
        <v>339</v>
      </c>
      <c r="BV57" t="s">
        <v>87</v>
      </c>
      <c r="BY57">
        <v>6000</v>
      </c>
      <c r="BZ57" t="s">
        <v>194</v>
      </c>
      <c r="CA57" t="s">
        <v>241</v>
      </c>
      <c r="CC57" t="s">
        <v>76</v>
      </c>
      <c r="CD57">
        <v>7460</v>
      </c>
      <c r="CE57" t="s">
        <v>101</v>
      </c>
      <c r="CF57" s="3">
        <v>45681</v>
      </c>
      <c r="CI57">
        <v>1</v>
      </c>
      <c r="CJ57">
        <v>1</v>
      </c>
      <c r="CK57">
        <v>21</v>
      </c>
      <c r="CL57" t="s">
        <v>91</v>
      </c>
    </row>
    <row r="58" spans="1:90" x14ac:dyDescent="0.3">
      <c r="A58" t="s">
        <v>72</v>
      </c>
      <c r="B58" t="s">
        <v>73</v>
      </c>
      <c r="C58" t="s">
        <v>74</v>
      </c>
      <c r="E58" t="str">
        <f>"009943430793"</f>
        <v>009943430793</v>
      </c>
      <c r="F58" s="3">
        <v>45679</v>
      </c>
      <c r="G58">
        <v>202510</v>
      </c>
      <c r="H58" t="s">
        <v>79</v>
      </c>
      <c r="I58" t="s">
        <v>80</v>
      </c>
      <c r="J58" t="s">
        <v>92</v>
      </c>
      <c r="K58" t="s">
        <v>78</v>
      </c>
      <c r="L58" t="s">
        <v>168</v>
      </c>
      <c r="M58" t="s">
        <v>169</v>
      </c>
      <c r="N58" t="s">
        <v>340</v>
      </c>
      <c r="O58" t="s">
        <v>94</v>
      </c>
      <c r="P58" t="str">
        <f>"11116561PC 402190             "</f>
        <v xml:space="preserve">11116561PC 402190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22.36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70.959999999999994</v>
      </c>
      <c r="BM58">
        <v>10.64</v>
      </c>
      <c r="BN58">
        <v>81.599999999999994</v>
      </c>
      <c r="BO58">
        <v>81.599999999999994</v>
      </c>
      <c r="BQ58" t="s">
        <v>341</v>
      </c>
      <c r="BR58" t="s">
        <v>181</v>
      </c>
      <c r="BS58" s="3">
        <v>45681</v>
      </c>
      <c r="BT58" s="4">
        <v>0.50138888888888888</v>
      </c>
      <c r="BU58" t="s">
        <v>342</v>
      </c>
      <c r="BV58" t="s">
        <v>91</v>
      </c>
      <c r="BW58" t="s">
        <v>262</v>
      </c>
      <c r="BX58" t="s">
        <v>263</v>
      </c>
      <c r="BY58">
        <v>1200</v>
      </c>
      <c r="BZ58" t="s">
        <v>194</v>
      </c>
      <c r="CA58" t="s">
        <v>343</v>
      </c>
      <c r="CC58" t="s">
        <v>169</v>
      </c>
      <c r="CD58">
        <v>4000</v>
      </c>
      <c r="CE58" t="s">
        <v>101</v>
      </c>
      <c r="CF58" s="3">
        <v>45682</v>
      </c>
      <c r="CI58">
        <v>1</v>
      </c>
      <c r="CJ58">
        <v>2</v>
      </c>
      <c r="CK58">
        <v>21</v>
      </c>
      <c r="CL58" t="s">
        <v>91</v>
      </c>
    </row>
    <row r="59" spans="1:90" x14ac:dyDescent="0.3">
      <c r="A59" t="s">
        <v>72</v>
      </c>
      <c r="B59" t="s">
        <v>73</v>
      </c>
      <c r="C59" t="s">
        <v>74</v>
      </c>
      <c r="E59" t="str">
        <f>"009943090723"</f>
        <v>009943090723</v>
      </c>
      <c r="F59" s="3">
        <v>45679</v>
      </c>
      <c r="G59">
        <v>202510</v>
      </c>
      <c r="H59" t="s">
        <v>79</v>
      </c>
      <c r="I59" t="s">
        <v>80</v>
      </c>
      <c r="J59" t="s">
        <v>92</v>
      </c>
      <c r="K59" t="s">
        <v>78</v>
      </c>
      <c r="L59" t="s">
        <v>75</v>
      </c>
      <c r="M59" t="s">
        <v>76</v>
      </c>
      <c r="N59" t="s">
        <v>113</v>
      </c>
      <c r="O59" t="s">
        <v>82</v>
      </c>
      <c r="P59" t="str">
        <f>"11005000BT 402190             "</f>
        <v xml:space="preserve">11005000BT 402190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193.15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7</v>
      </c>
      <c r="BI59">
        <v>98.2</v>
      </c>
      <c r="BJ59">
        <v>29</v>
      </c>
      <c r="BK59">
        <v>99</v>
      </c>
      <c r="BL59">
        <v>618.62</v>
      </c>
      <c r="BM59">
        <v>92.79</v>
      </c>
      <c r="BN59">
        <v>711.41</v>
      </c>
      <c r="BO59">
        <v>711.41</v>
      </c>
      <c r="BQ59" t="s">
        <v>120</v>
      </c>
      <c r="BR59" t="s">
        <v>116</v>
      </c>
      <c r="BS59" s="3">
        <v>45681</v>
      </c>
      <c r="BT59" s="4">
        <v>0.39166666666666666</v>
      </c>
      <c r="BU59" t="s">
        <v>344</v>
      </c>
      <c r="BV59" t="s">
        <v>87</v>
      </c>
      <c r="BY59">
        <v>144868.37</v>
      </c>
      <c r="BZ59" t="s">
        <v>196</v>
      </c>
      <c r="CA59" t="s">
        <v>118</v>
      </c>
      <c r="CC59" t="s">
        <v>76</v>
      </c>
      <c r="CD59">
        <v>8001</v>
      </c>
      <c r="CE59" t="s">
        <v>101</v>
      </c>
      <c r="CF59" s="3">
        <v>45684</v>
      </c>
      <c r="CI59">
        <v>3</v>
      </c>
      <c r="CJ59">
        <v>2</v>
      </c>
      <c r="CK59">
        <v>41</v>
      </c>
      <c r="CL59" t="s">
        <v>91</v>
      </c>
    </row>
    <row r="60" spans="1:90" x14ac:dyDescent="0.3">
      <c r="A60" t="s">
        <v>72</v>
      </c>
      <c r="B60" t="s">
        <v>73</v>
      </c>
      <c r="C60" t="s">
        <v>74</v>
      </c>
      <c r="E60" t="str">
        <f>"009943430576"</f>
        <v>009943430576</v>
      </c>
      <c r="F60" s="3">
        <v>45679</v>
      </c>
      <c r="G60">
        <v>202510</v>
      </c>
      <c r="H60" t="s">
        <v>79</v>
      </c>
      <c r="I60" t="s">
        <v>80</v>
      </c>
      <c r="J60" t="s">
        <v>92</v>
      </c>
      <c r="K60" t="s">
        <v>78</v>
      </c>
      <c r="L60" t="s">
        <v>151</v>
      </c>
      <c r="M60" t="s">
        <v>152</v>
      </c>
      <c r="N60" t="s">
        <v>345</v>
      </c>
      <c r="O60" t="s">
        <v>82</v>
      </c>
      <c r="P60" t="str">
        <f>"110012500DI 460040            "</f>
        <v xml:space="preserve">110012500DI 460040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43.23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1.9</v>
      </c>
      <c r="BJ60">
        <v>4.2</v>
      </c>
      <c r="BK60">
        <v>5</v>
      </c>
      <c r="BL60">
        <v>142.78</v>
      </c>
      <c r="BM60">
        <v>21.42</v>
      </c>
      <c r="BN60">
        <v>164.2</v>
      </c>
      <c r="BO60">
        <v>164.2</v>
      </c>
      <c r="BQ60" t="s">
        <v>346</v>
      </c>
      <c r="BR60" t="s">
        <v>347</v>
      </c>
      <c r="BS60" s="3">
        <v>45681</v>
      </c>
      <c r="BT60" s="4">
        <v>0.61875000000000002</v>
      </c>
      <c r="BU60" t="s">
        <v>348</v>
      </c>
      <c r="BV60" t="s">
        <v>87</v>
      </c>
      <c r="BY60">
        <v>21222.36</v>
      </c>
      <c r="BZ60" t="s">
        <v>196</v>
      </c>
      <c r="CC60" t="s">
        <v>152</v>
      </c>
      <c r="CD60">
        <v>6045</v>
      </c>
      <c r="CE60" t="s">
        <v>101</v>
      </c>
      <c r="CF60" s="3">
        <v>45684</v>
      </c>
      <c r="CI60">
        <v>3</v>
      </c>
      <c r="CJ60">
        <v>2</v>
      </c>
      <c r="CK60">
        <v>41</v>
      </c>
      <c r="CL60" t="s">
        <v>91</v>
      </c>
    </row>
    <row r="61" spans="1:90" x14ac:dyDescent="0.3">
      <c r="A61" t="s">
        <v>72</v>
      </c>
      <c r="B61" t="s">
        <v>73</v>
      </c>
      <c r="C61" t="s">
        <v>74</v>
      </c>
      <c r="E61" t="str">
        <f>"009944270483"</f>
        <v>009944270483</v>
      </c>
      <c r="F61" s="3">
        <v>45679</v>
      </c>
      <c r="G61">
        <v>202510</v>
      </c>
      <c r="H61" t="s">
        <v>79</v>
      </c>
      <c r="I61" t="s">
        <v>80</v>
      </c>
      <c r="J61" t="s">
        <v>92</v>
      </c>
      <c r="K61" t="s">
        <v>78</v>
      </c>
      <c r="L61" t="s">
        <v>126</v>
      </c>
      <c r="M61" t="s">
        <v>127</v>
      </c>
      <c r="N61" t="s">
        <v>229</v>
      </c>
      <c r="O61" t="s">
        <v>94</v>
      </c>
      <c r="P61" t="str">
        <f>"11005000BT 402190             "</f>
        <v xml:space="preserve">11005000BT 402190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27.94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0.5</v>
      </c>
      <c r="BJ61">
        <v>2.2000000000000002</v>
      </c>
      <c r="BK61">
        <v>2.5</v>
      </c>
      <c r="BL61">
        <v>88.68</v>
      </c>
      <c r="BM61">
        <v>13.3</v>
      </c>
      <c r="BN61">
        <v>101.98</v>
      </c>
      <c r="BO61">
        <v>101.98</v>
      </c>
      <c r="BQ61" t="s">
        <v>349</v>
      </c>
      <c r="BR61" t="s">
        <v>116</v>
      </c>
      <c r="BS61" s="3">
        <v>45681</v>
      </c>
      <c r="BT61" s="4">
        <v>0.65763888888888888</v>
      </c>
      <c r="BU61" t="s">
        <v>350</v>
      </c>
      <c r="BV61" t="s">
        <v>91</v>
      </c>
      <c r="BW61" t="s">
        <v>262</v>
      </c>
      <c r="BX61" t="s">
        <v>263</v>
      </c>
      <c r="BY61">
        <v>11230.44</v>
      </c>
      <c r="BZ61" t="s">
        <v>194</v>
      </c>
      <c r="CA61" t="s">
        <v>343</v>
      </c>
      <c r="CC61" t="s">
        <v>127</v>
      </c>
      <c r="CD61">
        <v>3610</v>
      </c>
      <c r="CE61" t="s">
        <v>101</v>
      </c>
      <c r="CF61" s="3">
        <v>45682</v>
      </c>
      <c r="CI61">
        <v>1</v>
      </c>
      <c r="CJ61">
        <v>2</v>
      </c>
      <c r="CK61">
        <v>21</v>
      </c>
      <c r="CL61" t="s">
        <v>91</v>
      </c>
    </row>
    <row r="62" spans="1:90" x14ac:dyDescent="0.3">
      <c r="A62" t="s">
        <v>72</v>
      </c>
      <c r="B62" t="s">
        <v>73</v>
      </c>
      <c r="C62" t="s">
        <v>74</v>
      </c>
      <c r="E62" t="str">
        <f>"009944225161"</f>
        <v>009944225161</v>
      </c>
      <c r="F62" s="3">
        <v>45679</v>
      </c>
      <c r="G62">
        <v>202510</v>
      </c>
      <c r="H62" t="s">
        <v>75</v>
      </c>
      <c r="I62" t="s">
        <v>76</v>
      </c>
      <c r="J62" t="s">
        <v>204</v>
      </c>
      <c r="K62" t="s">
        <v>78</v>
      </c>
      <c r="L62" t="s">
        <v>351</v>
      </c>
      <c r="M62" t="s">
        <v>352</v>
      </c>
      <c r="N62" t="s">
        <v>204</v>
      </c>
      <c r="O62" t="s">
        <v>82</v>
      </c>
      <c r="P62" t="str">
        <f>"NA                            "</f>
        <v xml:space="preserve">NA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43.23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5.7</v>
      </c>
      <c r="BJ62">
        <v>7.7</v>
      </c>
      <c r="BK62">
        <v>8</v>
      </c>
      <c r="BL62">
        <v>142.78</v>
      </c>
      <c r="BM62">
        <v>21.42</v>
      </c>
      <c r="BN62">
        <v>164.2</v>
      </c>
      <c r="BO62">
        <v>164.2</v>
      </c>
      <c r="BQ62" t="s">
        <v>353</v>
      </c>
      <c r="BR62" t="s">
        <v>353</v>
      </c>
      <c r="BS62" s="3">
        <v>45681</v>
      </c>
      <c r="BT62" s="4">
        <v>0.39374999999999999</v>
      </c>
      <c r="BU62" t="s">
        <v>354</v>
      </c>
      <c r="BV62" t="s">
        <v>87</v>
      </c>
      <c r="BY62">
        <v>38447.5</v>
      </c>
      <c r="BZ62" t="s">
        <v>196</v>
      </c>
      <c r="CA62" t="s">
        <v>211</v>
      </c>
      <c r="CC62" t="s">
        <v>352</v>
      </c>
      <c r="CD62">
        <v>1682</v>
      </c>
      <c r="CE62" t="s">
        <v>101</v>
      </c>
      <c r="CF62" s="3">
        <v>45682</v>
      </c>
      <c r="CI62">
        <v>3</v>
      </c>
      <c r="CJ62">
        <v>2</v>
      </c>
      <c r="CK62">
        <v>41</v>
      </c>
      <c r="CL62" t="s">
        <v>91</v>
      </c>
    </row>
    <row r="63" spans="1:90" x14ac:dyDescent="0.3">
      <c r="A63" t="s">
        <v>72</v>
      </c>
      <c r="B63" t="s">
        <v>73</v>
      </c>
      <c r="C63" t="s">
        <v>74</v>
      </c>
      <c r="E63" t="str">
        <f>"009944036129"</f>
        <v>009944036129</v>
      </c>
      <c r="F63" s="3">
        <v>45680</v>
      </c>
      <c r="G63">
        <v>202510</v>
      </c>
      <c r="H63" t="s">
        <v>141</v>
      </c>
      <c r="I63" t="s">
        <v>142</v>
      </c>
      <c r="J63" t="s">
        <v>212</v>
      </c>
      <c r="K63" t="s">
        <v>78</v>
      </c>
      <c r="L63" t="s">
        <v>75</v>
      </c>
      <c r="M63" t="s">
        <v>76</v>
      </c>
      <c r="N63" t="s">
        <v>355</v>
      </c>
      <c r="O63" t="s">
        <v>94</v>
      </c>
      <c r="P63" t="str">
        <f>"11912270 fm                   "</f>
        <v xml:space="preserve">11912270 fm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27.94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2</v>
      </c>
      <c r="BJ63">
        <v>2.4</v>
      </c>
      <c r="BK63">
        <v>2.5</v>
      </c>
      <c r="BL63">
        <v>88.68</v>
      </c>
      <c r="BM63">
        <v>13.3</v>
      </c>
      <c r="BN63">
        <v>101.98</v>
      </c>
      <c r="BO63">
        <v>101.98</v>
      </c>
      <c r="BQ63" t="s">
        <v>356</v>
      </c>
      <c r="BR63" t="s">
        <v>214</v>
      </c>
      <c r="BS63" s="3">
        <v>45681</v>
      </c>
      <c r="BT63" s="4">
        <v>0.41111111111111109</v>
      </c>
      <c r="BU63" t="s">
        <v>357</v>
      </c>
      <c r="BV63" t="s">
        <v>87</v>
      </c>
      <c r="BY63">
        <v>12000</v>
      </c>
      <c r="BZ63" t="s">
        <v>194</v>
      </c>
      <c r="CA63" t="s">
        <v>228</v>
      </c>
      <c r="CC63" t="s">
        <v>76</v>
      </c>
      <c r="CD63">
        <v>8000</v>
      </c>
      <c r="CE63" t="s">
        <v>101</v>
      </c>
      <c r="CF63" s="3">
        <v>45684</v>
      </c>
      <c r="CI63">
        <v>1</v>
      </c>
      <c r="CJ63">
        <v>1</v>
      </c>
      <c r="CK63">
        <v>21</v>
      </c>
      <c r="CL63" t="s">
        <v>91</v>
      </c>
    </row>
    <row r="64" spans="1:90" x14ac:dyDescent="0.3">
      <c r="A64" t="s">
        <v>72</v>
      </c>
      <c r="B64" t="s">
        <v>73</v>
      </c>
      <c r="C64" t="s">
        <v>74</v>
      </c>
      <c r="E64" t="str">
        <f>"009944225185"</f>
        <v>009944225185</v>
      </c>
      <c r="F64" s="3">
        <v>45680</v>
      </c>
      <c r="G64">
        <v>202510</v>
      </c>
      <c r="H64" t="s">
        <v>75</v>
      </c>
      <c r="I64" t="s">
        <v>76</v>
      </c>
      <c r="J64" t="s">
        <v>204</v>
      </c>
      <c r="K64" t="s">
        <v>78</v>
      </c>
      <c r="L64" t="s">
        <v>358</v>
      </c>
      <c r="M64" t="s">
        <v>359</v>
      </c>
      <c r="N64" t="s">
        <v>360</v>
      </c>
      <c r="O64" t="s">
        <v>82</v>
      </c>
      <c r="P64" t="str">
        <f>"CAPE TOWN                     "</f>
        <v xml:space="preserve">CAPE TOWN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59.29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13.7</v>
      </c>
      <c r="BJ64">
        <v>23.8</v>
      </c>
      <c r="BK64">
        <v>24</v>
      </c>
      <c r="BL64">
        <v>193.76</v>
      </c>
      <c r="BM64">
        <v>29.06</v>
      </c>
      <c r="BN64">
        <v>222.82</v>
      </c>
      <c r="BO64">
        <v>222.82</v>
      </c>
      <c r="BQ64" t="s">
        <v>353</v>
      </c>
      <c r="BR64" t="s">
        <v>361</v>
      </c>
      <c r="BS64" s="3">
        <v>45685</v>
      </c>
      <c r="BT64" s="4">
        <v>0.47152777777777777</v>
      </c>
      <c r="BU64" t="s">
        <v>362</v>
      </c>
      <c r="BV64" t="s">
        <v>87</v>
      </c>
      <c r="BY64">
        <v>118793.91</v>
      </c>
      <c r="BZ64" t="s">
        <v>196</v>
      </c>
      <c r="CA64" t="s">
        <v>363</v>
      </c>
      <c r="CC64" t="s">
        <v>359</v>
      </c>
      <c r="CD64">
        <v>3201</v>
      </c>
      <c r="CE64" t="s">
        <v>101</v>
      </c>
      <c r="CF64" s="3">
        <v>45686</v>
      </c>
      <c r="CI64">
        <v>4</v>
      </c>
      <c r="CJ64">
        <v>3</v>
      </c>
      <c r="CK64">
        <v>41</v>
      </c>
      <c r="CL64" t="s">
        <v>91</v>
      </c>
    </row>
    <row r="65" spans="1:90" x14ac:dyDescent="0.3">
      <c r="A65" t="s">
        <v>72</v>
      </c>
      <c r="B65" t="s">
        <v>73</v>
      </c>
      <c r="C65" t="s">
        <v>74</v>
      </c>
      <c r="E65" t="str">
        <f>"009944505474"</f>
        <v>009944505474</v>
      </c>
      <c r="F65" s="3">
        <v>45680</v>
      </c>
      <c r="G65">
        <v>202510</v>
      </c>
      <c r="H65" t="s">
        <v>79</v>
      </c>
      <c r="I65" t="s">
        <v>80</v>
      </c>
      <c r="J65" t="s">
        <v>242</v>
      </c>
      <c r="K65" t="s">
        <v>78</v>
      </c>
      <c r="L65" t="s">
        <v>75</v>
      </c>
      <c r="M65" t="s">
        <v>76</v>
      </c>
      <c r="N65" t="s">
        <v>237</v>
      </c>
      <c r="O65" t="s">
        <v>94</v>
      </c>
      <c r="P65" t="str">
        <f>"16142452FS 402190             "</f>
        <v xml:space="preserve">16142452FS 402190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27.94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2.2999999999999998</v>
      </c>
      <c r="BJ65">
        <v>2.5</v>
      </c>
      <c r="BK65">
        <v>2.5</v>
      </c>
      <c r="BL65">
        <v>88.68</v>
      </c>
      <c r="BM65">
        <v>13.3</v>
      </c>
      <c r="BN65">
        <v>101.98</v>
      </c>
      <c r="BO65">
        <v>101.98</v>
      </c>
      <c r="BQ65" t="s">
        <v>364</v>
      </c>
      <c r="BR65" t="s">
        <v>365</v>
      </c>
      <c r="BS65" s="3">
        <v>45681</v>
      </c>
      <c r="BT65" s="4">
        <v>0.42638888888888887</v>
      </c>
      <c r="BU65" t="s">
        <v>240</v>
      </c>
      <c r="BV65" t="s">
        <v>87</v>
      </c>
      <c r="BY65">
        <v>12390.12</v>
      </c>
      <c r="BZ65" t="s">
        <v>194</v>
      </c>
      <c r="CA65" t="s">
        <v>241</v>
      </c>
      <c r="CC65" t="s">
        <v>76</v>
      </c>
      <c r="CD65">
        <v>7460</v>
      </c>
      <c r="CE65" t="s">
        <v>101</v>
      </c>
      <c r="CF65" s="3">
        <v>45684</v>
      </c>
      <c r="CI65">
        <v>1</v>
      </c>
      <c r="CJ65">
        <v>1</v>
      </c>
      <c r="CK65">
        <v>21</v>
      </c>
      <c r="CL65" t="s">
        <v>91</v>
      </c>
    </row>
    <row r="66" spans="1:90" x14ac:dyDescent="0.3">
      <c r="A66" t="s">
        <v>72</v>
      </c>
      <c r="B66" t="s">
        <v>73</v>
      </c>
      <c r="C66" t="s">
        <v>74</v>
      </c>
      <c r="E66" t="str">
        <f>"009944639785"</f>
        <v>009944639785</v>
      </c>
      <c r="F66" s="3">
        <v>45680</v>
      </c>
      <c r="G66">
        <v>202510</v>
      </c>
      <c r="H66" t="s">
        <v>168</v>
      </c>
      <c r="I66" t="s">
        <v>169</v>
      </c>
      <c r="J66" t="s">
        <v>170</v>
      </c>
      <c r="K66" t="s">
        <v>78</v>
      </c>
      <c r="L66" t="s">
        <v>75</v>
      </c>
      <c r="M66" t="s">
        <v>76</v>
      </c>
      <c r="N66" t="s">
        <v>366</v>
      </c>
      <c r="O66" t="s">
        <v>367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507.86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267.14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2</v>
      </c>
      <c r="BJ66">
        <v>2.9</v>
      </c>
      <c r="BK66">
        <v>3</v>
      </c>
      <c r="BL66">
        <v>847.88</v>
      </c>
      <c r="BM66">
        <v>127.18</v>
      </c>
      <c r="BN66">
        <v>975.06</v>
      </c>
      <c r="BO66">
        <v>975.06</v>
      </c>
      <c r="BQ66" t="s">
        <v>232</v>
      </c>
      <c r="BR66" t="s">
        <v>368</v>
      </c>
      <c r="BS66" s="3">
        <v>45681</v>
      </c>
      <c r="BT66" s="4">
        <v>0.27777777777777779</v>
      </c>
      <c r="BU66" t="s">
        <v>369</v>
      </c>
      <c r="BV66" t="s">
        <v>91</v>
      </c>
      <c r="BY66">
        <v>14250</v>
      </c>
      <c r="BZ66" t="s">
        <v>370</v>
      </c>
      <c r="CC66" t="s">
        <v>76</v>
      </c>
      <c r="CD66">
        <v>8000</v>
      </c>
      <c r="CE66" t="s">
        <v>101</v>
      </c>
      <c r="CF66" s="3">
        <v>45681</v>
      </c>
      <c r="CI66">
        <v>0</v>
      </c>
      <c r="CJ66">
        <v>1</v>
      </c>
      <c r="CK66">
        <v>21</v>
      </c>
      <c r="CL66" t="s">
        <v>91</v>
      </c>
    </row>
    <row r="67" spans="1:90" x14ac:dyDescent="0.3">
      <c r="A67" t="s">
        <v>72</v>
      </c>
      <c r="B67" t="s">
        <v>73</v>
      </c>
      <c r="C67" t="s">
        <v>74</v>
      </c>
      <c r="E67" t="str">
        <f>"080011418095"</f>
        <v>080011418095</v>
      </c>
      <c r="F67" s="3">
        <v>45681</v>
      </c>
      <c r="G67">
        <v>202510</v>
      </c>
      <c r="H67" t="s">
        <v>75</v>
      </c>
      <c r="I67" t="s">
        <v>76</v>
      </c>
      <c r="J67" t="s">
        <v>177</v>
      </c>
      <c r="K67" t="s">
        <v>78</v>
      </c>
      <c r="L67" t="s">
        <v>168</v>
      </c>
      <c r="M67" t="s">
        <v>169</v>
      </c>
      <c r="N67" t="s">
        <v>371</v>
      </c>
      <c r="O67" t="s">
        <v>94</v>
      </c>
      <c r="P67" t="str">
        <f>"Cooler box                    "</f>
        <v xml:space="preserve">Cooler box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33.520000000000003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0.2</v>
      </c>
      <c r="BJ67">
        <v>2.7</v>
      </c>
      <c r="BK67">
        <v>3</v>
      </c>
      <c r="BL67">
        <v>106.4</v>
      </c>
      <c r="BM67">
        <v>15.96</v>
      </c>
      <c r="BN67">
        <v>122.36</v>
      </c>
      <c r="BO67">
        <v>122.36</v>
      </c>
      <c r="BP67" t="s">
        <v>83</v>
      </c>
      <c r="BQ67" t="s">
        <v>372</v>
      </c>
      <c r="BR67" t="s">
        <v>373</v>
      </c>
      <c r="BS67" s="3">
        <v>45684</v>
      </c>
      <c r="BT67" s="4">
        <v>0.43680555555555556</v>
      </c>
      <c r="BU67" t="s">
        <v>374</v>
      </c>
      <c r="BV67" t="s">
        <v>87</v>
      </c>
      <c r="BY67">
        <v>13708.5</v>
      </c>
      <c r="BZ67" t="s">
        <v>194</v>
      </c>
      <c r="CA67" t="s">
        <v>269</v>
      </c>
      <c r="CC67" t="s">
        <v>169</v>
      </c>
      <c r="CD67">
        <v>4001</v>
      </c>
      <c r="CE67" t="s">
        <v>375</v>
      </c>
      <c r="CF67" s="3">
        <v>45685</v>
      </c>
      <c r="CI67">
        <v>2</v>
      </c>
      <c r="CJ67">
        <v>1</v>
      </c>
      <c r="CK67">
        <v>21</v>
      </c>
      <c r="CL67" t="s">
        <v>91</v>
      </c>
    </row>
    <row r="68" spans="1:90" x14ac:dyDescent="0.3">
      <c r="A68" t="s">
        <v>72</v>
      </c>
      <c r="B68" t="s">
        <v>73</v>
      </c>
      <c r="C68" t="s">
        <v>74</v>
      </c>
      <c r="E68" t="str">
        <f>"009943401934"</f>
        <v>009943401934</v>
      </c>
      <c r="F68" s="3">
        <v>45681</v>
      </c>
      <c r="G68">
        <v>202510</v>
      </c>
      <c r="H68" t="s">
        <v>158</v>
      </c>
      <c r="I68" t="s">
        <v>159</v>
      </c>
      <c r="J68" t="s">
        <v>376</v>
      </c>
      <c r="K68" t="s">
        <v>78</v>
      </c>
      <c r="L68" t="s">
        <v>160</v>
      </c>
      <c r="M68" t="s">
        <v>161</v>
      </c>
      <c r="N68" t="s">
        <v>162</v>
      </c>
      <c r="O68" t="s">
        <v>122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41.92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133.05000000000001</v>
      </c>
      <c r="BM68">
        <v>19.96</v>
      </c>
      <c r="BN68">
        <v>153.01</v>
      </c>
      <c r="BO68">
        <v>153.01</v>
      </c>
      <c r="BR68" t="s">
        <v>377</v>
      </c>
      <c r="BS68" s="3">
        <v>45684</v>
      </c>
      <c r="BT68" s="4">
        <v>0.41666666666666669</v>
      </c>
      <c r="BU68" t="s">
        <v>165</v>
      </c>
      <c r="BV68" t="s">
        <v>87</v>
      </c>
      <c r="BY68">
        <v>1200</v>
      </c>
      <c r="BZ68" t="s">
        <v>196</v>
      </c>
      <c r="CC68" t="s">
        <v>161</v>
      </c>
      <c r="CD68" s="5" t="s">
        <v>167</v>
      </c>
      <c r="CE68" t="s">
        <v>101</v>
      </c>
      <c r="CF68" s="3">
        <v>45685</v>
      </c>
      <c r="CI68">
        <v>1</v>
      </c>
      <c r="CJ68">
        <v>1</v>
      </c>
      <c r="CK68">
        <v>31</v>
      </c>
      <c r="CL68" t="s">
        <v>91</v>
      </c>
    </row>
    <row r="69" spans="1:90" x14ac:dyDescent="0.3">
      <c r="A69" t="s">
        <v>72</v>
      </c>
      <c r="B69" t="s">
        <v>73</v>
      </c>
      <c r="C69" t="s">
        <v>74</v>
      </c>
      <c r="E69" t="str">
        <f>"009943213131"</f>
        <v>009943213131</v>
      </c>
      <c r="F69" s="3">
        <v>45684</v>
      </c>
      <c r="G69">
        <v>202510</v>
      </c>
      <c r="H69" t="s">
        <v>168</v>
      </c>
      <c r="I69" t="s">
        <v>169</v>
      </c>
      <c r="J69" t="s">
        <v>162</v>
      </c>
      <c r="K69" t="s">
        <v>78</v>
      </c>
      <c r="L69" t="s">
        <v>75</v>
      </c>
      <c r="M69" t="s">
        <v>76</v>
      </c>
      <c r="N69" t="s">
        <v>378</v>
      </c>
      <c r="O69" t="s">
        <v>122</v>
      </c>
      <c r="P69" t="str">
        <f>"119 422 70FM                  "</f>
        <v xml:space="preserve">119 422 70FM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41.92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1.7</v>
      </c>
      <c r="BK69">
        <v>2</v>
      </c>
      <c r="BL69">
        <v>133.05000000000001</v>
      </c>
      <c r="BM69">
        <v>19.96</v>
      </c>
      <c r="BN69">
        <v>153.01</v>
      </c>
      <c r="BO69">
        <v>153.01</v>
      </c>
      <c r="BQ69" t="s">
        <v>250</v>
      </c>
      <c r="BR69" t="s">
        <v>379</v>
      </c>
      <c r="BS69" s="3">
        <v>45686</v>
      </c>
      <c r="BT69" s="4">
        <v>0.38541666666666669</v>
      </c>
      <c r="BU69" t="s">
        <v>380</v>
      </c>
      <c r="BV69" t="s">
        <v>87</v>
      </c>
      <c r="BY69">
        <v>8613</v>
      </c>
      <c r="BZ69" t="s">
        <v>196</v>
      </c>
      <c r="CA69" t="s">
        <v>241</v>
      </c>
      <c r="CC69" t="s">
        <v>76</v>
      </c>
      <c r="CD69">
        <v>8000</v>
      </c>
      <c r="CE69" t="s">
        <v>101</v>
      </c>
      <c r="CF69" s="3">
        <v>45687</v>
      </c>
      <c r="CI69">
        <v>2</v>
      </c>
      <c r="CJ69">
        <v>2</v>
      </c>
      <c r="CK69">
        <v>31</v>
      </c>
      <c r="CL69" t="s">
        <v>91</v>
      </c>
    </row>
    <row r="70" spans="1:90" x14ac:dyDescent="0.3">
      <c r="A70" t="s">
        <v>72</v>
      </c>
      <c r="B70" t="s">
        <v>73</v>
      </c>
      <c r="C70" t="s">
        <v>74</v>
      </c>
      <c r="E70" t="str">
        <f>"009943430657"</f>
        <v>009943430657</v>
      </c>
      <c r="F70" s="3">
        <v>45684</v>
      </c>
      <c r="G70">
        <v>202510</v>
      </c>
      <c r="H70" t="s">
        <v>79</v>
      </c>
      <c r="I70" t="s">
        <v>80</v>
      </c>
      <c r="J70" t="s">
        <v>92</v>
      </c>
      <c r="K70" t="s">
        <v>78</v>
      </c>
      <c r="L70" t="s">
        <v>134</v>
      </c>
      <c r="M70" t="s">
        <v>135</v>
      </c>
      <c r="N70" t="s">
        <v>381</v>
      </c>
      <c r="O70" t="s">
        <v>94</v>
      </c>
      <c r="P70" t="str">
        <f>"18252437FS 460040             "</f>
        <v xml:space="preserve">18252437FS 460040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22.36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70.959999999999994</v>
      </c>
      <c r="BM70">
        <v>10.64</v>
      </c>
      <c r="BN70">
        <v>81.599999999999994</v>
      </c>
      <c r="BO70">
        <v>81.599999999999994</v>
      </c>
      <c r="BP70" t="s">
        <v>114</v>
      </c>
      <c r="BQ70" t="s">
        <v>382</v>
      </c>
      <c r="BR70" t="s">
        <v>383</v>
      </c>
      <c r="BS70" s="3">
        <v>45685</v>
      </c>
      <c r="BT70" s="4">
        <v>0.52777777777777779</v>
      </c>
      <c r="BU70" t="s">
        <v>384</v>
      </c>
      <c r="BV70" t="s">
        <v>87</v>
      </c>
      <c r="BY70">
        <v>816</v>
      </c>
      <c r="BZ70" t="s">
        <v>194</v>
      </c>
      <c r="CA70" t="s">
        <v>290</v>
      </c>
      <c r="CC70" t="s">
        <v>135</v>
      </c>
      <c r="CD70">
        <v>4300</v>
      </c>
      <c r="CE70" t="s">
        <v>101</v>
      </c>
      <c r="CF70" s="3">
        <v>45686</v>
      </c>
      <c r="CI70">
        <v>1</v>
      </c>
      <c r="CJ70">
        <v>1</v>
      </c>
      <c r="CK70">
        <v>21</v>
      </c>
      <c r="CL70" t="s">
        <v>91</v>
      </c>
    </row>
    <row r="71" spans="1:90" x14ac:dyDescent="0.3">
      <c r="A71" t="s">
        <v>72</v>
      </c>
      <c r="B71" t="s">
        <v>73</v>
      </c>
      <c r="C71" t="s">
        <v>74</v>
      </c>
      <c r="E71" t="str">
        <f>"009944682798"</f>
        <v>009944682798</v>
      </c>
      <c r="F71" s="3">
        <v>45684</v>
      </c>
      <c r="G71">
        <v>202510</v>
      </c>
      <c r="H71" t="s">
        <v>79</v>
      </c>
      <c r="I71" t="s">
        <v>80</v>
      </c>
      <c r="J71" t="s">
        <v>92</v>
      </c>
      <c r="K71" t="s">
        <v>78</v>
      </c>
      <c r="L71" t="s">
        <v>330</v>
      </c>
      <c r="M71" t="s">
        <v>331</v>
      </c>
      <c r="N71" t="s">
        <v>385</v>
      </c>
      <c r="O71" t="s">
        <v>94</v>
      </c>
      <c r="P71" t="str">
        <f>"11023550FS 452090             "</f>
        <v xml:space="preserve">11023550FS 452090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33.520000000000003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3</v>
      </c>
      <c r="BJ71">
        <v>2.6</v>
      </c>
      <c r="BK71">
        <v>3</v>
      </c>
      <c r="BL71">
        <v>106.4</v>
      </c>
      <c r="BM71">
        <v>15.96</v>
      </c>
      <c r="BN71">
        <v>122.36</v>
      </c>
      <c r="BO71">
        <v>122.36</v>
      </c>
      <c r="BP71" t="s">
        <v>95</v>
      </c>
      <c r="BQ71" t="s">
        <v>386</v>
      </c>
      <c r="BR71" t="s">
        <v>387</v>
      </c>
      <c r="BS71" s="3">
        <v>45685</v>
      </c>
      <c r="BT71" s="4">
        <v>0.42916666666666664</v>
      </c>
      <c r="BU71" t="s">
        <v>388</v>
      </c>
      <c r="BV71" t="s">
        <v>87</v>
      </c>
      <c r="BY71">
        <v>13200</v>
      </c>
      <c r="BZ71" t="s">
        <v>194</v>
      </c>
      <c r="CA71" t="s">
        <v>389</v>
      </c>
      <c r="CC71" t="s">
        <v>331</v>
      </c>
      <c r="CD71">
        <v>9301</v>
      </c>
      <c r="CE71" t="s">
        <v>101</v>
      </c>
      <c r="CF71" s="3">
        <v>45686</v>
      </c>
      <c r="CI71">
        <v>1</v>
      </c>
      <c r="CJ71">
        <v>1</v>
      </c>
      <c r="CK71">
        <v>21</v>
      </c>
      <c r="CL71" t="s">
        <v>91</v>
      </c>
    </row>
    <row r="72" spans="1:90" x14ac:dyDescent="0.3">
      <c r="A72" t="s">
        <v>72</v>
      </c>
      <c r="B72" t="s">
        <v>73</v>
      </c>
      <c r="C72" t="s">
        <v>74</v>
      </c>
      <c r="E72" t="str">
        <f>"009944505475"</f>
        <v>009944505475</v>
      </c>
      <c r="F72" s="3">
        <v>45684</v>
      </c>
      <c r="G72">
        <v>202510</v>
      </c>
      <c r="H72" t="s">
        <v>79</v>
      </c>
      <c r="I72" t="s">
        <v>80</v>
      </c>
      <c r="J72" t="s">
        <v>92</v>
      </c>
      <c r="K72" t="s">
        <v>78</v>
      </c>
      <c r="L72" t="s">
        <v>75</v>
      </c>
      <c r="M72" t="s">
        <v>76</v>
      </c>
      <c r="N72" t="s">
        <v>390</v>
      </c>
      <c r="O72" t="s">
        <v>94</v>
      </c>
      <c r="P72" t="str">
        <f>"11005510BA 460040             "</f>
        <v xml:space="preserve">11005510BA 460040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22.36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0.1</v>
      </c>
      <c r="BK72">
        <v>1</v>
      </c>
      <c r="BL72">
        <v>70.959999999999994</v>
      </c>
      <c r="BM72">
        <v>10.64</v>
      </c>
      <c r="BN72">
        <v>81.599999999999994</v>
      </c>
      <c r="BO72">
        <v>81.599999999999994</v>
      </c>
      <c r="BP72" t="s">
        <v>391</v>
      </c>
      <c r="BQ72" t="s">
        <v>392</v>
      </c>
      <c r="BR72" t="s">
        <v>383</v>
      </c>
      <c r="BS72" s="3">
        <v>45685</v>
      </c>
      <c r="BT72" s="4">
        <v>0.38750000000000001</v>
      </c>
      <c r="BU72" t="s">
        <v>240</v>
      </c>
      <c r="BV72" t="s">
        <v>87</v>
      </c>
      <c r="BY72">
        <v>744</v>
      </c>
      <c r="BZ72" t="s">
        <v>194</v>
      </c>
      <c r="CA72" t="s">
        <v>241</v>
      </c>
      <c r="CC72" t="s">
        <v>76</v>
      </c>
      <c r="CD72">
        <v>8001</v>
      </c>
      <c r="CE72" t="s">
        <v>101</v>
      </c>
      <c r="CF72" s="3">
        <v>45686</v>
      </c>
      <c r="CI72">
        <v>1</v>
      </c>
      <c r="CJ72">
        <v>1</v>
      </c>
      <c r="CK72">
        <v>21</v>
      </c>
      <c r="CL72" t="s">
        <v>91</v>
      </c>
    </row>
    <row r="73" spans="1:90" x14ac:dyDescent="0.3">
      <c r="A73" t="s">
        <v>72</v>
      </c>
      <c r="B73" t="s">
        <v>73</v>
      </c>
      <c r="C73" t="s">
        <v>74</v>
      </c>
      <c r="E73" t="str">
        <f>"009943425443"</f>
        <v>009943425443</v>
      </c>
      <c r="F73" s="3">
        <v>45684</v>
      </c>
      <c r="G73">
        <v>202510</v>
      </c>
      <c r="H73" t="s">
        <v>79</v>
      </c>
      <c r="I73" t="s">
        <v>80</v>
      </c>
      <c r="J73" t="s">
        <v>92</v>
      </c>
      <c r="K73" t="s">
        <v>78</v>
      </c>
      <c r="L73" t="s">
        <v>75</v>
      </c>
      <c r="M73" t="s">
        <v>76</v>
      </c>
      <c r="N73" t="s">
        <v>393</v>
      </c>
      <c r="O73" t="s">
        <v>94</v>
      </c>
      <c r="P73" t="str">
        <f>"11012500DI 460040             "</f>
        <v xml:space="preserve">11012500DI 460040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33.520000000000003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3</v>
      </c>
      <c r="BJ73">
        <v>0.2</v>
      </c>
      <c r="BK73">
        <v>3</v>
      </c>
      <c r="BL73">
        <v>106.4</v>
      </c>
      <c r="BM73">
        <v>15.96</v>
      </c>
      <c r="BN73">
        <v>122.36</v>
      </c>
      <c r="BO73">
        <v>122.36</v>
      </c>
      <c r="BP73" t="s">
        <v>114</v>
      </c>
      <c r="BQ73" t="s">
        <v>394</v>
      </c>
      <c r="BR73" t="s">
        <v>347</v>
      </c>
      <c r="BS73" s="3">
        <v>45685</v>
      </c>
      <c r="BT73" s="4">
        <v>0.39930555555555558</v>
      </c>
      <c r="BU73" t="s">
        <v>395</v>
      </c>
      <c r="BV73" t="s">
        <v>87</v>
      </c>
      <c r="BY73">
        <v>960</v>
      </c>
      <c r="BZ73" t="s">
        <v>194</v>
      </c>
      <c r="CA73" t="s">
        <v>200</v>
      </c>
      <c r="CC73" t="s">
        <v>76</v>
      </c>
      <c r="CD73">
        <v>7560</v>
      </c>
      <c r="CE73" t="s">
        <v>101</v>
      </c>
      <c r="CF73" s="3">
        <v>45686</v>
      </c>
      <c r="CI73">
        <v>1</v>
      </c>
      <c r="CJ73">
        <v>1</v>
      </c>
      <c r="CK73">
        <v>21</v>
      </c>
      <c r="CL73" t="s">
        <v>91</v>
      </c>
    </row>
    <row r="74" spans="1:90" x14ac:dyDescent="0.3">
      <c r="A74" t="s">
        <v>72</v>
      </c>
      <c r="B74" t="s">
        <v>73</v>
      </c>
      <c r="C74" t="s">
        <v>74</v>
      </c>
      <c r="E74" t="str">
        <f>"009943425783"</f>
        <v>009943425783</v>
      </c>
      <c r="F74" s="3">
        <v>45684</v>
      </c>
      <c r="G74">
        <v>202510</v>
      </c>
      <c r="H74" t="s">
        <v>79</v>
      </c>
      <c r="I74" t="s">
        <v>80</v>
      </c>
      <c r="J74" t="s">
        <v>92</v>
      </c>
      <c r="K74" t="s">
        <v>78</v>
      </c>
      <c r="L74" t="s">
        <v>75</v>
      </c>
      <c r="M74" t="s">
        <v>76</v>
      </c>
      <c r="N74" t="s">
        <v>311</v>
      </c>
      <c r="O74" t="s">
        <v>94</v>
      </c>
      <c r="P74" t="str">
        <f>"11005000BT 402190             "</f>
        <v xml:space="preserve">11005000BT 402190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686.9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7</v>
      </c>
      <c r="BI74">
        <v>51.2</v>
      </c>
      <c r="BJ74">
        <v>61.4</v>
      </c>
      <c r="BK74">
        <v>61.5</v>
      </c>
      <c r="BL74">
        <v>2180.16</v>
      </c>
      <c r="BM74">
        <v>327.02</v>
      </c>
      <c r="BN74">
        <v>2507.1799999999998</v>
      </c>
      <c r="BO74">
        <v>2507.1799999999998</v>
      </c>
      <c r="BP74" t="s">
        <v>396</v>
      </c>
      <c r="BQ74" t="s">
        <v>323</v>
      </c>
      <c r="BR74" t="s">
        <v>397</v>
      </c>
      <c r="BS74" s="3">
        <v>45687</v>
      </c>
      <c r="BT74" s="4">
        <v>0.42499999999999999</v>
      </c>
      <c r="BU74" t="s">
        <v>235</v>
      </c>
      <c r="BV74" t="s">
        <v>91</v>
      </c>
      <c r="BY74">
        <v>195788.42</v>
      </c>
      <c r="BZ74" t="s">
        <v>194</v>
      </c>
      <c r="CA74" t="s">
        <v>236</v>
      </c>
      <c r="CC74" t="s">
        <v>76</v>
      </c>
      <c r="CD74">
        <v>8000</v>
      </c>
      <c r="CE74" t="s">
        <v>101</v>
      </c>
      <c r="CI74">
        <v>1</v>
      </c>
      <c r="CJ74">
        <v>3</v>
      </c>
      <c r="CK74">
        <v>21</v>
      </c>
      <c r="CL74" t="s">
        <v>91</v>
      </c>
    </row>
    <row r="75" spans="1:90" x14ac:dyDescent="0.3">
      <c r="A75" t="s">
        <v>72</v>
      </c>
      <c r="B75" t="s">
        <v>73</v>
      </c>
      <c r="C75" t="s">
        <v>74</v>
      </c>
      <c r="E75" t="str">
        <f>"009944276813"</f>
        <v>009944276813</v>
      </c>
      <c r="F75" s="3">
        <v>45685</v>
      </c>
      <c r="G75">
        <v>202510</v>
      </c>
      <c r="H75" t="s">
        <v>79</v>
      </c>
      <c r="I75" t="s">
        <v>80</v>
      </c>
      <c r="J75" t="s">
        <v>92</v>
      </c>
      <c r="K75" t="s">
        <v>78</v>
      </c>
      <c r="L75" t="s">
        <v>168</v>
      </c>
      <c r="M75" t="s">
        <v>169</v>
      </c>
      <c r="N75" t="s">
        <v>229</v>
      </c>
      <c r="O75" t="s">
        <v>94</v>
      </c>
      <c r="P75" t="str">
        <f>"11116561PC 402190             "</f>
        <v xml:space="preserve">11116561PC 402190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22.36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70.959999999999994</v>
      </c>
      <c r="BM75">
        <v>10.64</v>
      </c>
      <c r="BN75">
        <v>81.599999999999994</v>
      </c>
      <c r="BO75">
        <v>81.599999999999994</v>
      </c>
      <c r="BP75" t="s">
        <v>326</v>
      </c>
      <c r="BQ75" t="s">
        <v>265</v>
      </c>
      <c r="BR75" t="s">
        <v>286</v>
      </c>
      <c r="BS75" s="3">
        <v>45686</v>
      </c>
      <c r="BT75" s="4">
        <v>0.49652777777777779</v>
      </c>
      <c r="BU75" t="s">
        <v>267</v>
      </c>
      <c r="BV75" t="s">
        <v>91</v>
      </c>
      <c r="BW75" t="s">
        <v>262</v>
      </c>
      <c r="BX75" t="s">
        <v>398</v>
      </c>
      <c r="BY75">
        <v>1200</v>
      </c>
      <c r="BZ75" t="s">
        <v>194</v>
      </c>
      <c r="CA75" t="s">
        <v>269</v>
      </c>
      <c r="CC75" t="s">
        <v>169</v>
      </c>
      <c r="CD75">
        <v>4001</v>
      </c>
      <c r="CE75" t="s">
        <v>101</v>
      </c>
      <c r="CF75" s="3">
        <v>45687</v>
      </c>
      <c r="CI75">
        <v>1</v>
      </c>
      <c r="CJ75">
        <v>1</v>
      </c>
      <c r="CK75">
        <v>21</v>
      </c>
      <c r="CL75" t="s">
        <v>91</v>
      </c>
    </row>
    <row r="76" spans="1:90" x14ac:dyDescent="0.3">
      <c r="A76" t="s">
        <v>72</v>
      </c>
      <c r="B76" t="s">
        <v>73</v>
      </c>
      <c r="C76" t="s">
        <v>74</v>
      </c>
      <c r="E76" t="str">
        <f>"009944276814"</f>
        <v>009944276814</v>
      </c>
      <c r="F76" s="3">
        <v>45685</v>
      </c>
      <c r="G76">
        <v>202510</v>
      </c>
      <c r="H76" t="s">
        <v>79</v>
      </c>
      <c r="I76" t="s">
        <v>80</v>
      </c>
      <c r="J76" t="s">
        <v>92</v>
      </c>
      <c r="K76" t="s">
        <v>78</v>
      </c>
      <c r="L76" t="s">
        <v>168</v>
      </c>
      <c r="M76" t="s">
        <v>169</v>
      </c>
      <c r="N76" t="s">
        <v>309</v>
      </c>
      <c r="O76" t="s">
        <v>94</v>
      </c>
      <c r="P76" t="str">
        <f>"NA                            "</f>
        <v xml:space="preserve">NA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22.36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70.959999999999994</v>
      </c>
      <c r="BM76">
        <v>10.64</v>
      </c>
      <c r="BN76">
        <v>81.599999999999994</v>
      </c>
      <c r="BO76">
        <v>81.599999999999994</v>
      </c>
      <c r="BP76" t="s">
        <v>95</v>
      </c>
      <c r="BQ76" t="s">
        <v>265</v>
      </c>
      <c r="BR76" t="s">
        <v>286</v>
      </c>
      <c r="BS76" s="3">
        <v>45686</v>
      </c>
      <c r="BT76" s="4">
        <v>0.49652777777777779</v>
      </c>
      <c r="BU76" t="s">
        <v>267</v>
      </c>
      <c r="BV76" t="s">
        <v>91</v>
      </c>
      <c r="BW76" t="s">
        <v>262</v>
      </c>
      <c r="BX76" t="s">
        <v>398</v>
      </c>
      <c r="BY76">
        <v>1200</v>
      </c>
      <c r="BZ76" t="s">
        <v>194</v>
      </c>
      <c r="CA76" t="s">
        <v>269</v>
      </c>
      <c r="CC76" t="s">
        <v>169</v>
      </c>
      <c r="CD76">
        <v>4001</v>
      </c>
      <c r="CE76" t="s">
        <v>101</v>
      </c>
      <c r="CF76" s="3">
        <v>45687</v>
      </c>
      <c r="CI76">
        <v>1</v>
      </c>
      <c r="CJ76">
        <v>1</v>
      </c>
      <c r="CK76">
        <v>21</v>
      </c>
      <c r="CL76" t="s">
        <v>91</v>
      </c>
    </row>
    <row r="77" spans="1:90" x14ac:dyDescent="0.3">
      <c r="A77" t="s">
        <v>72</v>
      </c>
      <c r="B77" t="s">
        <v>73</v>
      </c>
      <c r="C77" t="s">
        <v>74</v>
      </c>
      <c r="E77" t="str">
        <f>"009943098799"</f>
        <v>009943098799</v>
      </c>
      <c r="F77" s="3">
        <v>45685</v>
      </c>
      <c r="G77">
        <v>202510</v>
      </c>
      <c r="H77" t="s">
        <v>79</v>
      </c>
      <c r="I77" t="s">
        <v>80</v>
      </c>
      <c r="J77" t="s">
        <v>92</v>
      </c>
      <c r="K77" t="s">
        <v>78</v>
      </c>
      <c r="L77" t="s">
        <v>399</v>
      </c>
      <c r="M77" t="s">
        <v>400</v>
      </c>
      <c r="N77" t="s">
        <v>401</v>
      </c>
      <c r="O77" t="s">
        <v>82</v>
      </c>
      <c r="P77" t="str">
        <f>"11005500HR 460040             "</f>
        <v xml:space="preserve">11005500HR 460040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60.97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0.2</v>
      </c>
      <c r="BJ77">
        <v>0.2</v>
      </c>
      <c r="BK77">
        <v>1</v>
      </c>
      <c r="BL77">
        <v>199.09</v>
      </c>
      <c r="BM77">
        <v>29.86</v>
      </c>
      <c r="BN77">
        <v>228.95</v>
      </c>
      <c r="BO77">
        <v>228.95</v>
      </c>
      <c r="BP77" t="s">
        <v>114</v>
      </c>
      <c r="BQ77" t="s">
        <v>402</v>
      </c>
      <c r="BR77" t="s">
        <v>226</v>
      </c>
      <c r="BS77" t="s">
        <v>83</v>
      </c>
      <c r="BY77">
        <v>816</v>
      </c>
      <c r="BZ77" t="s">
        <v>196</v>
      </c>
      <c r="CC77" t="s">
        <v>400</v>
      </c>
      <c r="CD77">
        <v>7220</v>
      </c>
      <c r="CE77" t="s">
        <v>101</v>
      </c>
      <c r="CI77">
        <v>4</v>
      </c>
      <c r="CJ77" t="s">
        <v>83</v>
      </c>
      <c r="CK77">
        <v>43</v>
      </c>
      <c r="CL77" t="s">
        <v>91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"009943425801"</f>
        <v>009943425801</v>
      </c>
      <c r="F78" s="3">
        <v>45685</v>
      </c>
      <c r="G78">
        <v>202510</v>
      </c>
      <c r="H78" t="s">
        <v>79</v>
      </c>
      <c r="I78" t="s">
        <v>80</v>
      </c>
      <c r="J78" t="s">
        <v>92</v>
      </c>
      <c r="K78" t="s">
        <v>78</v>
      </c>
      <c r="L78" t="s">
        <v>75</v>
      </c>
      <c r="M78" t="s">
        <v>76</v>
      </c>
      <c r="N78" t="s">
        <v>311</v>
      </c>
      <c r="O78" t="s">
        <v>82</v>
      </c>
      <c r="P78" t="str">
        <f>"11005500HR 460040             "</f>
        <v xml:space="preserve">11005500HR 460040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43.23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0.1</v>
      </c>
      <c r="BJ78">
        <v>0.2</v>
      </c>
      <c r="BK78">
        <v>1</v>
      </c>
      <c r="BL78">
        <v>142.78</v>
      </c>
      <c r="BM78">
        <v>21.42</v>
      </c>
      <c r="BN78">
        <v>164.2</v>
      </c>
      <c r="BO78">
        <v>164.2</v>
      </c>
      <c r="BP78" t="s">
        <v>403</v>
      </c>
      <c r="BQ78" t="s">
        <v>225</v>
      </c>
      <c r="BR78" t="s">
        <v>226</v>
      </c>
      <c r="BS78" t="s">
        <v>83</v>
      </c>
      <c r="BY78">
        <v>816</v>
      </c>
      <c r="BZ78" t="s">
        <v>196</v>
      </c>
      <c r="CC78" t="s">
        <v>76</v>
      </c>
      <c r="CD78">
        <v>8000</v>
      </c>
      <c r="CE78" t="s">
        <v>101</v>
      </c>
      <c r="CI78">
        <v>3</v>
      </c>
      <c r="CJ78" t="s">
        <v>83</v>
      </c>
      <c r="CK78">
        <v>41</v>
      </c>
      <c r="CL78" t="s">
        <v>91</v>
      </c>
    </row>
    <row r="79" spans="1:90" x14ac:dyDescent="0.3">
      <c r="A79" t="s">
        <v>72</v>
      </c>
      <c r="B79" t="s">
        <v>73</v>
      </c>
      <c r="C79" t="s">
        <v>74</v>
      </c>
      <c r="E79" t="str">
        <f>"080011423394"</f>
        <v>080011423394</v>
      </c>
      <c r="F79" s="3">
        <v>45687</v>
      </c>
      <c r="G79">
        <v>202510</v>
      </c>
      <c r="H79" t="s">
        <v>79</v>
      </c>
      <c r="I79" t="s">
        <v>80</v>
      </c>
      <c r="J79" t="s">
        <v>404</v>
      </c>
      <c r="K79" t="s">
        <v>78</v>
      </c>
      <c r="L79" t="s">
        <v>75</v>
      </c>
      <c r="M79" t="s">
        <v>76</v>
      </c>
      <c r="N79" t="s">
        <v>405</v>
      </c>
      <c r="O79" t="s">
        <v>82</v>
      </c>
      <c r="P79" t="str">
        <f>"1192270FM                     "</f>
        <v xml:space="preserve">1192270FM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43.23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3</v>
      </c>
      <c r="BJ79">
        <v>3.6</v>
      </c>
      <c r="BK79">
        <v>4</v>
      </c>
      <c r="BL79">
        <v>142.78</v>
      </c>
      <c r="BM79">
        <v>21.42</v>
      </c>
      <c r="BN79">
        <v>164.2</v>
      </c>
      <c r="BO79">
        <v>164.2</v>
      </c>
      <c r="BP79" t="s">
        <v>406</v>
      </c>
      <c r="BQ79" t="s">
        <v>250</v>
      </c>
      <c r="BR79" t="s">
        <v>407</v>
      </c>
      <c r="BS79" t="s">
        <v>83</v>
      </c>
      <c r="BY79">
        <v>18000</v>
      </c>
      <c r="BZ79" t="s">
        <v>196</v>
      </c>
      <c r="CC79" t="s">
        <v>76</v>
      </c>
      <c r="CD79">
        <v>7480</v>
      </c>
      <c r="CE79" t="s">
        <v>90</v>
      </c>
      <c r="CI79">
        <v>3</v>
      </c>
      <c r="CJ79" t="s">
        <v>83</v>
      </c>
      <c r="CK79">
        <v>41</v>
      </c>
      <c r="CL79" t="s">
        <v>91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"009944276812"</f>
        <v>009944276812</v>
      </c>
      <c r="F80" s="3">
        <v>45687</v>
      </c>
      <c r="G80">
        <v>202510</v>
      </c>
      <c r="H80" t="s">
        <v>79</v>
      </c>
      <c r="I80" t="s">
        <v>80</v>
      </c>
      <c r="J80" t="s">
        <v>92</v>
      </c>
      <c r="K80" t="s">
        <v>78</v>
      </c>
      <c r="L80" t="s">
        <v>168</v>
      </c>
      <c r="M80" t="s">
        <v>169</v>
      </c>
      <c r="N80" t="s">
        <v>309</v>
      </c>
      <c r="O80" t="s">
        <v>82</v>
      </c>
      <c r="P80" t="str">
        <f>"11116561PC 402190             "</f>
        <v xml:space="preserve">11116561PC 402190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43.23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142.78</v>
      </c>
      <c r="BM80">
        <v>21.42</v>
      </c>
      <c r="BN80">
        <v>164.2</v>
      </c>
      <c r="BO80">
        <v>164.2</v>
      </c>
      <c r="BP80" t="s">
        <v>408</v>
      </c>
      <c r="BQ80" t="s">
        <v>265</v>
      </c>
      <c r="BR80" t="s">
        <v>286</v>
      </c>
      <c r="BS80" t="s">
        <v>83</v>
      </c>
      <c r="BY80">
        <v>1200</v>
      </c>
      <c r="BZ80" t="s">
        <v>196</v>
      </c>
      <c r="CC80" t="s">
        <v>169</v>
      </c>
      <c r="CD80">
        <v>4001</v>
      </c>
      <c r="CE80" t="s">
        <v>101</v>
      </c>
      <c r="CI80">
        <v>1</v>
      </c>
      <c r="CJ80" t="s">
        <v>83</v>
      </c>
      <c r="CK80">
        <v>41</v>
      </c>
      <c r="CL80" t="s">
        <v>91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"009944276811"</f>
        <v>009944276811</v>
      </c>
      <c r="F81" s="3">
        <v>45687</v>
      </c>
      <c r="G81">
        <v>202510</v>
      </c>
      <c r="H81" t="s">
        <v>79</v>
      </c>
      <c r="I81" t="s">
        <v>80</v>
      </c>
      <c r="J81" t="s">
        <v>92</v>
      </c>
      <c r="K81" t="s">
        <v>78</v>
      </c>
      <c r="L81" t="s">
        <v>168</v>
      </c>
      <c r="M81" t="s">
        <v>169</v>
      </c>
      <c r="N81" t="s">
        <v>309</v>
      </c>
      <c r="O81" t="s">
        <v>94</v>
      </c>
      <c r="P81" t="str">
        <f>"11113848BS 460040             "</f>
        <v xml:space="preserve">11113848BS 460040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39.11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3.4</v>
      </c>
      <c r="BK81">
        <v>3.5</v>
      </c>
      <c r="BL81">
        <v>124.13</v>
      </c>
      <c r="BM81">
        <v>18.62</v>
      </c>
      <c r="BN81">
        <v>142.75</v>
      </c>
      <c r="BO81">
        <v>142.75</v>
      </c>
      <c r="BP81" t="s">
        <v>95</v>
      </c>
      <c r="BQ81" t="s">
        <v>409</v>
      </c>
      <c r="BR81" t="s">
        <v>410</v>
      </c>
      <c r="BS81" t="s">
        <v>83</v>
      </c>
      <c r="BY81">
        <v>16800</v>
      </c>
      <c r="BZ81" t="s">
        <v>194</v>
      </c>
      <c r="CC81" t="s">
        <v>169</v>
      </c>
      <c r="CD81">
        <v>4001</v>
      </c>
      <c r="CE81" t="s">
        <v>101</v>
      </c>
      <c r="CI81">
        <v>1</v>
      </c>
      <c r="CJ81" t="s">
        <v>83</v>
      </c>
      <c r="CK81">
        <v>21</v>
      </c>
      <c r="CL81" t="s">
        <v>91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"009944505476"</f>
        <v>009944505476</v>
      </c>
      <c r="F82" s="3">
        <v>45687</v>
      </c>
      <c r="G82">
        <v>202510</v>
      </c>
      <c r="H82" t="s">
        <v>79</v>
      </c>
      <c r="I82" t="s">
        <v>80</v>
      </c>
      <c r="J82" t="s">
        <v>81</v>
      </c>
      <c r="K82" t="s">
        <v>78</v>
      </c>
      <c r="L82" t="s">
        <v>75</v>
      </c>
      <c r="M82" t="s">
        <v>76</v>
      </c>
      <c r="N82" t="s">
        <v>411</v>
      </c>
      <c r="O82" t="s">
        <v>94</v>
      </c>
      <c r="P82" t="str">
        <f>"11252350FS 460040             "</f>
        <v xml:space="preserve">11252350FS 460040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22.36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70.959999999999994</v>
      </c>
      <c r="BM82">
        <v>10.64</v>
      </c>
      <c r="BN82">
        <v>81.599999999999994</v>
      </c>
      <c r="BO82">
        <v>81.599999999999994</v>
      </c>
      <c r="BP82" t="s">
        <v>114</v>
      </c>
      <c r="BQ82" t="s">
        <v>412</v>
      </c>
      <c r="BR82" t="s">
        <v>321</v>
      </c>
      <c r="BS82" t="s">
        <v>83</v>
      </c>
      <c r="BY82">
        <v>1200</v>
      </c>
      <c r="BZ82" t="s">
        <v>194</v>
      </c>
      <c r="CC82" t="s">
        <v>76</v>
      </c>
      <c r="CD82">
        <v>8001</v>
      </c>
      <c r="CE82" t="s">
        <v>101</v>
      </c>
      <c r="CI82">
        <v>1</v>
      </c>
      <c r="CJ82" t="s">
        <v>83</v>
      </c>
      <c r="CK82">
        <v>21</v>
      </c>
      <c r="CL82" t="s">
        <v>91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"009944781979"</f>
        <v>009944781979</v>
      </c>
      <c r="F83" s="3">
        <v>45687</v>
      </c>
      <c r="G83">
        <v>202510</v>
      </c>
      <c r="H83" t="s">
        <v>75</v>
      </c>
      <c r="I83" t="s">
        <v>76</v>
      </c>
      <c r="J83" t="s">
        <v>204</v>
      </c>
      <c r="K83" t="s">
        <v>78</v>
      </c>
      <c r="L83" t="s">
        <v>134</v>
      </c>
      <c r="M83" t="s">
        <v>135</v>
      </c>
      <c r="N83" t="s">
        <v>204</v>
      </c>
      <c r="O83" t="s">
        <v>94</v>
      </c>
      <c r="P83" t="str">
        <f>"DURBAN                        "</f>
        <v xml:space="preserve">DURBAN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33.520000000000003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1.7</v>
      </c>
      <c r="BJ83">
        <v>2.7</v>
      </c>
      <c r="BK83">
        <v>3</v>
      </c>
      <c r="BL83">
        <v>106.4</v>
      </c>
      <c r="BM83">
        <v>15.96</v>
      </c>
      <c r="BN83">
        <v>122.36</v>
      </c>
      <c r="BO83">
        <v>122.36</v>
      </c>
      <c r="BQ83" t="s">
        <v>205</v>
      </c>
      <c r="BR83" t="s">
        <v>206</v>
      </c>
      <c r="BS83" t="s">
        <v>83</v>
      </c>
      <c r="BY83">
        <v>13420</v>
      </c>
      <c r="BZ83" t="s">
        <v>194</v>
      </c>
      <c r="CC83" t="s">
        <v>135</v>
      </c>
      <c r="CD83">
        <v>4300</v>
      </c>
      <c r="CE83" t="s">
        <v>101</v>
      </c>
      <c r="CI83">
        <v>2</v>
      </c>
      <c r="CJ83" t="s">
        <v>83</v>
      </c>
      <c r="CK83">
        <v>21</v>
      </c>
      <c r="CL8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sdrascd7-IESANPA145381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2025-01-31T11:02:18Z</dcterms:created>
  <dcterms:modified xsi:type="dcterms:W3CDTF">2025-01-31T11:02:41Z</dcterms:modified>
</cp:coreProperties>
</file>