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520"/>
  </bookViews>
  <sheets>
    <sheet name="J17991" sheetId="1" r:id="rId1"/>
  </sheets>
  <calcPr calcId="145621"/>
</workbook>
</file>

<file path=xl/calcChain.xml><?xml version="1.0" encoding="utf-8"?>
<calcChain xmlns="http://schemas.openxmlformats.org/spreadsheetml/2006/main">
  <c r="P91" i="1" l="1"/>
  <c r="E91" i="1"/>
  <c r="P90" i="1"/>
  <c r="E90" i="1"/>
  <c r="P89" i="1"/>
  <c r="E89" i="1"/>
  <c r="P88" i="1"/>
  <c r="E88" i="1"/>
  <c r="P87" i="1"/>
  <c r="E87" i="1"/>
  <c r="P86" i="1"/>
  <c r="E86" i="1"/>
  <c r="P85" i="1"/>
  <c r="E85" i="1"/>
  <c r="P84" i="1"/>
  <c r="E84" i="1"/>
  <c r="P83" i="1"/>
  <c r="E83" i="1"/>
  <c r="P82" i="1"/>
  <c r="E82" i="1"/>
  <c r="P81" i="1"/>
  <c r="E81" i="1"/>
  <c r="P80" i="1"/>
  <c r="E80" i="1"/>
  <c r="P79" i="1"/>
  <c r="E79" i="1"/>
  <c r="P78" i="1"/>
  <c r="E78" i="1"/>
  <c r="P77" i="1"/>
  <c r="E77" i="1"/>
  <c r="P76" i="1"/>
  <c r="E76" i="1"/>
  <c r="P75" i="1"/>
  <c r="E75" i="1"/>
  <c r="P74" i="1"/>
  <c r="E74" i="1"/>
  <c r="P73" i="1"/>
  <c r="E73" i="1"/>
  <c r="P72" i="1"/>
  <c r="E72" i="1"/>
  <c r="P71" i="1"/>
  <c r="E71" i="1"/>
  <c r="P70" i="1"/>
  <c r="E70" i="1"/>
  <c r="P69" i="1"/>
  <c r="E69" i="1"/>
  <c r="P68" i="1"/>
  <c r="E68" i="1"/>
  <c r="P67" i="1"/>
  <c r="E67" i="1"/>
  <c r="P66" i="1"/>
  <c r="E66" i="1"/>
  <c r="P65" i="1"/>
  <c r="E65" i="1"/>
  <c r="P64" i="1"/>
  <c r="E64" i="1"/>
  <c r="P63" i="1"/>
  <c r="E63" i="1"/>
  <c r="P62" i="1"/>
  <c r="E62" i="1"/>
  <c r="P61" i="1"/>
  <c r="E61" i="1"/>
  <c r="P60" i="1"/>
  <c r="E60" i="1"/>
  <c r="P59" i="1"/>
  <c r="E59" i="1"/>
  <c r="P58" i="1"/>
  <c r="E58" i="1"/>
  <c r="P57" i="1"/>
  <c r="E57" i="1"/>
  <c r="P56" i="1"/>
  <c r="E56" i="1"/>
  <c r="P55" i="1"/>
  <c r="E55" i="1"/>
  <c r="P54" i="1"/>
  <c r="E54" i="1"/>
  <c r="P53" i="1"/>
  <c r="E53" i="1"/>
  <c r="P52" i="1"/>
  <c r="E52" i="1"/>
  <c r="P51" i="1"/>
  <c r="E51" i="1"/>
  <c r="P50" i="1"/>
  <c r="E50" i="1"/>
  <c r="P49" i="1"/>
  <c r="E49" i="1"/>
  <c r="P48" i="1"/>
  <c r="E48" i="1"/>
  <c r="P47" i="1"/>
  <c r="E47" i="1"/>
  <c r="P46" i="1"/>
  <c r="E46" i="1"/>
  <c r="P45" i="1"/>
  <c r="E45" i="1"/>
  <c r="P44" i="1"/>
  <c r="E44" i="1"/>
  <c r="P43" i="1"/>
  <c r="E43" i="1"/>
  <c r="P42" i="1"/>
  <c r="E42" i="1"/>
  <c r="P41" i="1"/>
  <c r="E41" i="1"/>
  <c r="P40" i="1"/>
  <c r="E40" i="1"/>
  <c r="P39" i="1"/>
  <c r="E39" i="1"/>
  <c r="P38" i="1"/>
  <c r="E38" i="1"/>
  <c r="P37" i="1"/>
  <c r="E37" i="1"/>
  <c r="P36" i="1"/>
  <c r="E36" i="1"/>
  <c r="P35" i="1"/>
  <c r="E35" i="1"/>
  <c r="P34" i="1"/>
  <c r="E34" i="1"/>
  <c r="P33" i="1"/>
  <c r="E33" i="1"/>
  <c r="P32" i="1"/>
  <c r="E32" i="1"/>
  <c r="P31" i="1"/>
  <c r="E31" i="1"/>
  <c r="P30" i="1"/>
  <c r="E30" i="1"/>
  <c r="P29" i="1"/>
  <c r="E29" i="1"/>
  <c r="P28" i="1"/>
  <c r="E28" i="1"/>
  <c r="P27" i="1"/>
  <c r="E27" i="1"/>
  <c r="P26" i="1"/>
  <c r="E26" i="1"/>
  <c r="P25" i="1"/>
  <c r="E25" i="1"/>
  <c r="P24" i="1"/>
  <c r="E24" i="1"/>
  <c r="P23" i="1"/>
  <c r="E23" i="1"/>
  <c r="P22" i="1"/>
  <c r="E22" i="1"/>
  <c r="P21" i="1"/>
  <c r="E21" i="1"/>
  <c r="P20" i="1"/>
  <c r="E20" i="1"/>
  <c r="P19" i="1"/>
  <c r="E19" i="1"/>
  <c r="P18" i="1"/>
  <c r="E18" i="1"/>
  <c r="P17" i="1"/>
  <c r="E17" i="1"/>
  <c r="P16" i="1"/>
  <c r="E16" i="1"/>
  <c r="P15" i="1"/>
  <c r="E15" i="1"/>
  <c r="P14" i="1"/>
  <c r="E14" i="1"/>
  <c r="P13" i="1"/>
  <c r="E13" i="1"/>
  <c r="P12" i="1"/>
  <c r="E12" i="1"/>
  <c r="P11" i="1"/>
  <c r="E11" i="1"/>
  <c r="P10" i="1"/>
  <c r="E10" i="1"/>
  <c r="P9" i="1"/>
  <c r="E9" i="1"/>
  <c r="P8" i="1"/>
  <c r="E8" i="1"/>
  <c r="P7" i="1"/>
  <c r="E7" i="1"/>
  <c r="P6" i="1"/>
  <c r="E6" i="1"/>
  <c r="P5" i="1"/>
  <c r="E5" i="1"/>
  <c r="P4" i="1"/>
  <c r="E4" i="1"/>
  <c r="P3" i="1"/>
  <c r="E3" i="1"/>
  <c r="P2" i="1"/>
  <c r="E2" i="1"/>
</calcChain>
</file>

<file path=xl/sharedStrings.xml><?xml version="1.0" encoding="utf-8"?>
<sst xmlns="http://schemas.openxmlformats.org/spreadsheetml/2006/main" count="1905" uniqueCount="441">
  <si>
    <t>Acc No</t>
  </si>
  <si>
    <t>Client</t>
  </si>
  <si>
    <t>Type</t>
  </si>
  <si>
    <t>Invoice no</t>
  </si>
  <si>
    <t>Wb No</t>
  </si>
  <si>
    <t>Date</t>
  </si>
  <si>
    <t>Period</t>
  </si>
  <si>
    <t>Start</t>
  </si>
  <si>
    <t>Start Town</t>
  </si>
  <si>
    <t>Sender</t>
  </si>
  <si>
    <t>Carrier</t>
  </si>
  <si>
    <t>Dest</t>
  </si>
  <si>
    <t>Destination Town</t>
  </si>
  <si>
    <t>Receiver</t>
  </si>
  <si>
    <t>Srv</t>
  </si>
  <si>
    <t>Client Ref</t>
  </si>
  <si>
    <t>AFT</t>
  </si>
  <si>
    <t>Disc</t>
  </si>
  <si>
    <t>AMB</t>
  </si>
  <si>
    <t>BDR</t>
  </si>
  <si>
    <t>BPS</t>
  </si>
  <si>
    <t>CSH</t>
  </si>
  <si>
    <t>CTL</t>
  </si>
  <si>
    <t>DS1</t>
  </si>
  <si>
    <t>DSD</t>
  </si>
  <si>
    <t>EAR</t>
  </si>
  <si>
    <t>EMB</t>
  </si>
  <si>
    <t>FUE</t>
  </si>
  <si>
    <t>FUX</t>
  </si>
  <si>
    <t>HAZ</t>
  </si>
  <si>
    <t>HND</t>
  </si>
  <si>
    <t>IFL</t>
  </si>
  <si>
    <t>INH</t>
  </si>
  <si>
    <t>INS</t>
  </si>
  <si>
    <t>LTE</t>
  </si>
  <si>
    <t>NDC</t>
  </si>
  <si>
    <t>OUT</t>
  </si>
  <si>
    <t>RTL</t>
  </si>
  <si>
    <t>Other Charges</t>
  </si>
  <si>
    <t>Prcls</t>
  </si>
  <si>
    <t>Tot KG</t>
  </si>
  <si>
    <t>Tot Vol</t>
  </si>
  <si>
    <t>Mass</t>
  </si>
  <si>
    <t>Amount</t>
  </si>
  <si>
    <t>Vat</t>
  </si>
  <si>
    <t>Total</t>
  </si>
  <si>
    <t>Outstand</t>
  </si>
  <si>
    <t>Special Instructions</t>
  </si>
  <si>
    <t>Consignee Contact</t>
  </si>
  <si>
    <t>Sender Contact</t>
  </si>
  <si>
    <t>POD Date</t>
  </si>
  <si>
    <t>POD Time</t>
  </si>
  <si>
    <t>POD Name</t>
  </si>
  <si>
    <t>STD POD</t>
  </si>
  <si>
    <t>Reason</t>
  </si>
  <si>
    <t>Reason Captured</t>
  </si>
  <si>
    <t>Total Vol Mass</t>
  </si>
  <si>
    <t>Options</t>
  </si>
  <si>
    <t>POD Comments</t>
  </si>
  <si>
    <t>X-Option</t>
  </si>
  <si>
    <t>Dest Town</t>
  </si>
  <si>
    <t>Dest Postal Code</t>
  </si>
  <si>
    <t>Description of Contents</t>
  </si>
  <si>
    <t>POD Scan Date</t>
  </si>
  <si>
    <t>Status</t>
  </si>
  <si>
    <t>MF Comments</t>
  </si>
  <si>
    <t>Actual Days</t>
  </si>
  <si>
    <t>Agreed Days</t>
  </si>
  <si>
    <t>Rate</t>
  </si>
  <si>
    <t>Early Delivery</t>
  </si>
  <si>
    <t>Early Delivery Time</t>
  </si>
  <si>
    <t>MA Info</t>
  </si>
  <si>
    <t>WAY</t>
  </si>
  <si>
    <t>CAPET</t>
  </si>
  <si>
    <t>CAPE TOWN</t>
  </si>
  <si>
    <t xml:space="preserve">                                   </t>
  </si>
  <si>
    <t>PIET1</t>
  </si>
  <si>
    <t>PIETERMARITZBURG</t>
  </si>
  <si>
    <t>RD</t>
  </si>
  <si>
    <t>yes</t>
  </si>
  <si>
    <t>PARCEL</t>
  </si>
  <si>
    <t>RD2</t>
  </si>
  <si>
    <t>no</t>
  </si>
  <si>
    <t>PRETO</t>
  </si>
  <si>
    <t>PRETORIA</t>
  </si>
  <si>
    <t>Late linehaul</t>
  </si>
  <si>
    <t>non</t>
  </si>
  <si>
    <t>LYDIA</t>
  </si>
  <si>
    <t>JOHAN</t>
  </si>
  <si>
    <t>JOHANNESBURG</t>
  </si>
  <si>
    <t>DURBA</t>
  </si>
  <si>
    <t>DURBAN</t>
  </si>
  <si>
    <t>PORT3</t>
  </si>
  <si>
    <t>PORT ELIZABETH</t>
  </si>
  <si>
    <t>RDX</t>
  </si>
  <si>
    <t>BLOE1</t>
  </si>
  <si>
    <t>BLOEMFONTEIN</t>
  </si>
  <si>
    <t>KEMPT</t>
  </si>
  <si>
    <t>KEMPTON PARK</t>
  </si>
  <si>
    <t>PINET</t>
  </si>
  <si>
    <t>PINETOWN</t>
  </si>
  <si>
    <t>PIET2</t>
  </si>
  <si>
    <t>PIETERSBURG</t>
  </si>
  <si>
    <t>rd3</t>
  </si>
  <si>
    <t>MIDRA</t>
  </si>
  <si>
    <t>MIDRAND</t>
  </si>
  <si>
    <t>RDL</t>
  </si>
  <si>
    <t xml:space="preserve">                                        </t>
  </si>
  <si>
    <t>Late Linehaul Delayed Beyond Skynet Control</t>
  </si>
  <si>
    <t>UAT</t>
  </si>
  <si>
    <t>POD received from cell 0644881838 M</t>
  </si>
  <si>
    <t>?</t>
  </si>
  <si>
    <t>ILLEG</t>
  </si>
  <si>
    <t>EAST</t>
  </si>
  <si>
    <t>EAST LONDON</t>
  </si>
  <si>
    <t>Consignee not available)</t>
  </si>
  <si>
    <t>let</t>
  </si>
  <si>
    <t>ON1</t>
  </si>
  <si>
    <t>FUE / DOC</t>
  </si>
  <si>
    <t>POD received from cell 0638501267 M</t>
  </si>
  <si>
    <t>RANDB</t>
  </si>
  <si>
    <t>RANDBURG</t>
  </si>
  <si>
    <t>jam</t>
  </si>
  <si>
    <t>POD received from cell 0824855674 M</t>
  </si>
  <si>
    <t>LLH</t>
  </si>
  <si>
    <t>DAA</t>
  </si>
  <si>
    <t>GELUK</t>
  </si>
  <si>
    <t>GELUKWAARTS</t>
  </si>
  <si>
    <t>POD received from cell 0784785217 M</t>
  </si>
  <si>
    <t>ON2</t>
  </si>
  <si>
    <t>NELSP</t>
  </si>
  <si>
    <t>NELSPRUIT</t>
  </si>
  <si>
    <t>capet</t>
  </si>
  <si>
    <t>POD received from cell 0745037779 M</t>
  </si>
  <si>
    <t>rdy</t>
  </si>
  <si>
    <t>les</t>
  </si>
  <si>
    <t>NA</t>
  </si>
  <si>
    <t>SOME2</t>
  </si>
  <si>
    <t>SOMERSET WEST</t>
  </si>
  <si>
    <t>Appointment required</t>
  </si>
  <si>
    <t>POD received from cell 0729919507 M</t>
  </si>
  <si>
    <t>DOC / FUE</t>
  </si>
  <si>
    <t>POD received from cell 0838992205 M</t>
  </si>
  <si>
    <t>PAARL</t>
  </si>
  <si>
    <t>NINA</t>
  </si>
  <si>
    <t>jon</t>
  </si>
  <si>
    <t>BOX</t>
  </si>
  <si>
    <t>kat</t>
  </si>
  <si>
    <t>.</t>
  </si>
  <si>
    <t>chantel</t>
  </si>
  <si>
    <t>THABO</t>
  </si>
  <si>
    <t>POD received from cell 0607649891 M</t>
  </si>
  <si>
    <t>FUE / doc</t>
  </si>
  <si>
    <t>POD received from cell 0721906210 M</t>
  </si>
  <si>
    <t>Company Closed</t>
  </si>
  <si>
    <t>NICO</t>
  </si>
  <si>
    <t>POD received from cell 0847649236 M</t>
  </si>
  <si>
    <t>uat</t>
  </si>
  <si>
    <t>POD received from cell 0634406078 M</t>
  </si>
  <si>
    <t>PETER</t>
  </si>
  <si>
    <t>RD1</t>
  </si>
  <si>
    <t>GEORG</t>
  </si>
  <si>
    <t>GEORGE</t>
  </si>
  <si>
    <t>rd1</t>
  </si>
  <si>
    <t>rdd</t>
  </si>
  <si>
    <t>POD received from cell 0827600532 M</t>
  </si>
  <si>
    <t>POD received from cell 0820855021 M</t>
  </si>
  <si>
    <t>UMHLA</t>
  </si>
  <si>
    <t>UMHLANGA ROCKS</t>
  </si>
  <si>
    <t>SHERWYN</t>
  </si>
  <si>
    <t>DEBBIE</t>
  </si>
  <si>
    <t>Phumy</t>
  </si>
  <si>
    <t>POD received from cell 0748410312 M</t>
  </si>
  <si>
    <t>phumy</t>
  </si>
  <si>
    <t xml:space="preserve">PRIONTEX                           </t>
  </si>
  <si>
    <t>J17991</t>
  </si>
  <si>
    <t xml:space="preserve">MOVE ANALYTICS CC - ADMIN          </t>
  </si>
  <si>
    <t xml:space="preserve">EUROLAB ASU                        </t>
  </si>
  <si>
    <t>JO-MARI JACOBS</t>
  </si>
  <si>
    <t xml:space="preserve">AVI                                </t>
  </si>
  <si>
    <t xml:space="preserve">INDIGO BRANDS                      </t>
  </si>
  <si>
    <t>CINDY KEMP</t>
  </si>
  <si>
    <t>..</t>
  </si>
  <si>
    <t>Sylai</t>
  </si>
  <si>
    <t xml:space="preserve">NATTONAL BRANDS LIMITED            </t>
  </si>
  <si>
    <t xml:space="preserve">NATIONAL BRANDS LTD                </t>
  </si>
  <si>
    <t>LAGH ANNE</t>
  </si>
  <si>
    <t>THABANG</t>
  </si>
  <si>
    <t>POD received from cell 0729564722 M</t>
  </si>
  <si>
    <t>WHITE</t>
  </si>
  <si>
    <t>WHITE RIVER</t>
  </si>
  <si>
    <t xml:space="preserve">AVI FIELDMARKETING                 </t>
  </si>
  <si>
    <t xml:space="preserve">AVI FIELD MARKERTING               </t>
  </si>
  <si>
    <t>VICTOR</t>
  </si>
  <si>
    <t>COBUS</t>
  </si>
  <si>
    <t>AphiweS</t>
  </si>
  <si>
    <t>EAR / FUE / DOC</t>
  </si>
  <si>
    <t>POD received from cell 0739524922 M</t>
  </si>
  <si>
    <t xml:space="preserve">AVI FIELD MARKETING                </t>
  </si>
  <si>
    <t>CHANTEL</t>
  </si>
  <si>
    <t>thaba</t>
  </si>
  <si>
    <t>MARY</t>
  </si>
  <si>
    <t>WARREN</t>
  </si>
  <si>
    <t xml:space="preserve">BLAAWBERG HOSPITAL                 </t>
  </si>
  <si>
    <t>LINDA VAN RENSBURG</t>
  </si>
  <si>
    <t>MARCELLE GORDON</t>
  </si>
  <si>
    <t>linda</t>
  </si>
  <si>
    <t>FLYERBAG HOSPITAL SCRUBS</t>
  </si>
  <si>
    <t xml:space="preserve">AVI FIEL                           </t>
  </si>
  <si>
    <t>STEVEN</t>
  </si>
  <si>
    <t>SONAY</t>
  </si>
  <si>
    <t>a hen</t>
  </si>
  <si>
    <t>POD received from cell 0760135133 M</t>
  </si>
  <si>
    <t xml:space="preserve">AVI FIELD MATKETING INLAND WES     </t>
  </si>
  <si>
    <t>sodlwa</t>
  </si>
  <si>
    <t xml:space="preserve">INDYA COSMETICS                    </t>
  </si>
  <si>
    <t>cindy</t>
  </si>
  <si>
    <t xml:space="preserve">INDINGO BRANDS                     </t>
  </si>
  <si>
    <t>36 QUALITY ROAD</t>
  </si>
  <si>
    <t>SAM MABENA</t>
  </si>
  <si>
    <t xml:space="preserve">PRIONTEX MICRONCLEAN               </t>
  </si>
  <si>
    <t>CARLA</t>
  </si>
  <si>
    <t>SIDE DRAPES</t>
  </si>
  <si>
    <t xml:space="preserve">DR CN STANLEY                      </t>
  </si>
  <si>
    <t>TRACEY STANLEY</t>
  </si>
  <si>
    <t>Tracey</t>
  </si>
  <si>
    <t>FLYER BAG</t>
  </si>
  <si>
    <t xml:space="preserve">AVI NBL                            </t>
  </si>
  <si>
    <t>ROMANA KIRSTEN</t>
  </si>
  <si>
    <t>ANINA KHAN</t>
  </si>
  <si>
    <t>ROMONA KISTEN</t>
  </si>
  <si>
    <t>ANULA KHAN</t>
  </si>
  <si>
    <t>JOHN</t>
  </si>
  <si>
    <t xml:space="preserve">INDIGO COSMETICS                   </t>
  </si>
  <si>
    <t>MARY GROOTBOOM</t>
  </si>
  <si>
    <t>busisiwe</t>
  </si>
  <si>
    <t>MOSSE</t>
  </si>
  <si>
    <t>MOSSEL BAY</t>
  </si>
  <si>
    <t xml:space="preserve">BAYVIEW PVT HOSP                   </t>
  </si>
  <si>
    <t>JOHANN GREEF</t>
  </si>
  <si>
    <t>d theron</t>
  </si>
  <si>
    <t xml:space="preserve">PRIONTEX PE                        </t>
  </si>
  <si>
    <t>MBUSO</t>
  </si>
  <si>
    <t>Jacques</t>
  </si>
  <si>
    <t>POD received from cell 0848977566 M</t>
  </si>
  <si>
    <t xml:space="preserve">PRIONTEX SA                        </t>
  </si>
  <si>
    <t>SHERWIN</t>
  </si>
  <si>
    <t xml:space="preserve">PRIONTEX JOBURG                    </t>
  </si>
  <si>
    <t>TERESSA STRYDOM</t>
  </si>
  <si>
    <t>illeg</t>
  </si>
  <si>
    <t xml:space="preserve">EAST LONDON EYE HOSP               </t>
  </si>
  <si>
    <t>JO-ANNE HULLEY</t>
  </si>
  <si>
    <t>nolitha</t>
  </si>
  <si>
    <t>POD received from cell 0653239800 M</t>
  </si>
  <si>
    <t xml:space="preserve">DR TC BOTHA                        </t>
  </si>
  <si>
    <t>AVETTE BOTHA</t>
  </si>
  <si>
    <t>annike</t>
  </si>
  <si>
    <t xml:space="preserve">VETSCAPE SMALL ANIMAL HOSP CC      </t>
  </si>
  <si>
    <t xml:space="preserve">MEDICLINIC LIMPOPO DEFTY           </t>
  </si>
  <si>
    <t>CAREL ROSSOUW</t>
  </si>
  <si>
    <t>tlou</t>
  </si>
  <si>
    <t>GOWNS</t>
  </si>
  <si>
    <t xml:space="preserve">DR  MARIA SANDY                    </t>
  </si>
  <si>
    <t>MADHIR</t>
  </si>
  <si>
    <t>thuli</t>
  </si>
  <si>
    <t xml:space="preserve">HERAEUS                            </t>
  </si>
  <si>
    <t>ELRIKE VAN DER MERWE</t>
  </si>
  <si>
    <t>hester</t>
  </si>
  <si>
    <t xml:space="preserve">LYNNE LINDHORST                    </t>
  </si>
  <si>
    <t>ANUSHA SEWSUNKER</t>
  </si>
  <si>
    <t>julie</t>
  </si>
  <si>
    <t>FLYERBAG</t>
  </si>
  <si>
    <t xml:space="preserve">Q-SURGICAL                         </t>
  </si>
  <si>
    <t>Steven</t>
  </si>
  <si>
    <t>POD received from cell 0834941426 M</t>
  </si>
  <si>
    <t xml:space="preserve">AVI FIELDS MARKETING               </t>
  </si>
  <si>
    <t>preto</t>
  </si>
  <si>
    <t xml:space="preserve">DESIGN BIOLOGIX                    </t>
  </si>
  <si>
    <t>KAREN NEL</t>
  </si>
  <si>
    <t>SHAMIL</t>
  </si>
  <si>
    <t>N P A PEGGY</t>
  </si>
  <si>
    <t>POD received from cell 0768400069 M</t>
  </si>
  <si>
    <t>MAGS PIMAY</t>
  </si>
  <si>
    <t>HADHIR BOODHOO</t>
  </si>
  <si>
    <t xml:space="preserve">AVI NATIONAL BRANDS                </t>
  </si>
  <si>
    <t>SONAY  MARIE</t>
  </si>
  <si>
    <t>Sonay</t>
  </si>
  <si>
    <t xml:space="preserve">PRIONTEC PORT ELIZABETH            </t>
  </si>
  <si>
    <t>Chante</t>
  </si>
  <si>
    <t>JO-MARI-JACOBS</t>
  </si>
  <si>
    <t>N STRYDOM</t>
  </si>
  <si>
    <t xml:space="preserve">NEDBANK PRIVATE EWALTH LEGAL A     </t>
  </si>
  <si>
    <t xml:space="preserve">VETTERS ATTORNEYS                  </t>
  </si>
  <si>
    <t>KATE   LETITIA</t>
  </si>
  <si>
    <t>SAM DOCKE</t>
  </si>
  <si>
    <t>DOREEN</t>
  </si>
  <si>
    <t xml:space="preserve">EYE INSTITUTE                      </t>
  </si>
  <si>
    <t xml:space="preserve">PRIONTEX.                          </t>
  </si>
  <si>
    <t>MARMARION TODO</t>
  </si>
  <si>
    <t>APHIWE</t>
  </si>
  <si>
    <t xml:space="preserve">17 FAIRFIELD SQAURE                </t>
  </si>
  <si>
    <t>IAN LIDDLE</t>
  </si>
  <si>
    <t>Ian</t>
  </si>
  <si>
    <t xml:space="preserve">PRIONTECH                          </t>
  </si>
  <si>
    <t>KOMAT</t>
  </si>
  <si>
    <t>KOMATIPOORT</t>
  </si>
  <si>
    <t xml:space="preserve">VAR DEST                           </t>
  </si>
  <si>
    <t>CAROLBRINK</t>
  </si>
  <si>
    <t>SIPHIWE</t>
  </si>
  <si>
    <t>JANE   SINDISWA</t>
  </si>
  <si>
    <t>marcelle</t>
  </si>
  <si>
    <t>CLG</t>
  </si>
  <si>
    <t>WARREN BAARTMAN</t>
  </si>
  <si>
    <t>M GROOTBOOM</t>
  </si>
  <si>
    <t>Chloe</t>
  </si>
  <si>
    <t>POD received from cell 0729671846 M</t>
  </si>
  <si>
    <t>KESHIA</t>
  </si>
  <si>
    <t>ndlebe</t>
  </si>
  <si>
    <t>mary</t>
  </si>
  <si>
    <t>POD received from cell 0670609670 M</t>
  </si>
  <si>
    <t xml:space="preserve">NHLS                               </t>
  </si>
  <si>
    <t xml:space="preserve">PRIOTEX WYNBERG                    </t>
  </si>
  <si>
    <t>MIENAAZ</t>
  </si>
  <si>
    <t>PCL</t>
  </si>
  <si>
    <t>CINDY</t>
  </si>
  <si>
    <t>madolo</t>
  </si>
  <si>
    <t>SAMORA</t>
  </si>
  <si>
    <t xml:space="preserve">AVI FIELD                          </t>
  </si>
  <si>
    <t xml:space="preserve">INDIGO CPT                         </t>
  </si>
  <si>
    <t>CHRIS</t>
  </si>
  <si>
    <t>Michelle</t>
  </si>
  <si>
    <t xml:space="preserve">AVI FM                             </t>
  </si>
  <si>
    <t>PHILEMON MABENA</t>
  </si>
  <si>
    <t>A SONGWANGWA</t>
  </si>
  <si>
    <t>j thabethe</t>
  </si>
  <si>
    <t>PHILLEMON MABENA</t>
  </si>
  <si>
    <t>N MCHUNU</t>
  </si>
  <si>
    <t>STANF</t>
  </si>
  <si>
    <t>STANDFORD</t>
  </si>
  <si>
    <t xml:space="preserve">I   J LIMITED                      </t>
  </si>
  <si>
    <t>mlimisi</t>
  </si>
  <si>
    <t>POD received from cell 0655142110 M</t>
  </si>
  <si>
    <t>JEAN-MARIE</t>
  </si>
  <si>
    <t>JEAN</t>
  </si>
  <si>
    <t xml:space="preserve">INVESTEC BAND LTD                  </t>
  </si>
  <si>
    <t>C O ANZEILE MEYER IFB LEGAL</t>
  </si>
  <si>
    <t xml:space="preserve">APEN HILLS                         </t>
  </si>
  <si>
    <t xml:space="preserve">INDIJO COSMETICS                   </t>
  </si>
  <si>
    <t>JACKIE THERON</t>
  </si>
  <si>
    <t>D AFRICA</t>
  </si>
  <si>
    <t xml:space="preserve">AVI FLUID MARKETING                </t>
  </si>
  <si>
    <t>C ERASMUS</t>
  </si>
  <si>
    <t>Nonhlanhla</t>
  </si>
  <si>
    <t>HERMA</t>
  </si>
  <si>
    <t>HERMANUS</t>
  </si>
  <si>
    <t xml:space="preserve">TEGAN CHRISTIE VARIO               </t>
  </si>
  <si>
    <t>ashley</t>
  </si>
  <si>
    <t xml:space="preserve">SWEETFARM PORTION 14               </t>
  </si>
  <si>
    <t>PLETT</t>
  </si>
  <si>
    <t>PLETTENBERG BAY</t>
  </si>
  <si>
    <t xml:space="preserve">PRIVATE                            </t>
  </si>
  <si>
    <t>KAREN RISSIK</t>
  </si>
  <si>
    <t>ALIX CLARK</t>
  </si>
  <si>
    <t xml:space="preserve">E F Rissik                    </t>
  </si>
  <si>
    <t xml:space="preserve">SWEET FARM PORTION 14              </t>
  </si>
  <si>
    <t>JEN CLARK</t>
  </si>
  <si>
    <t>INKOMO</t>
  </si>
  <si>
    <t>MARION AND SUE</t>
  </si>
  <si>
    <t>Robby</t>
  </si>
  <si>
    <t>POD received from cell 0784468189 M</t>
  </si>
  <si>
    <t xml:space="preserve">AVI FIELD MARKETING-FREE STATE     </t>
  </si>
  <si>
    <t xml:space="preserve">INDISO BRANDS CAPE TOWN            </t>
  </si>
  <si>
    <t>GENEVIERE</t>
  </si>
  <si>
    <t>sobela</t>
  </si>
  <si>
    <t>JOHAN GREEF</t>
  </si>
  <si>
    <t>ILLEGIBLE</t>
  </si>
  <si>
    <t xml:space="preserve">AVI FIELD MARKETIONG               </t>
  </si>
  <si>
    <t xml:space="preserve">FIELD MARKETING                    </t>
  </si>
  <si>
    <t>CHRIS PHIRI</t>
  </si>
  <si>
    <t>artem</t>
  </si>
  <si>
    <t xml:space="preserve">FAGRON SA                          </t>
  </si>
  <si>
    <t>ELMARIE</t>
  </si>
  <si>
    <t xml:space="preserve">SWEEFARM PORTION 4                 </t>
  </si>
  <si>
    <t>KNYSN</t>
  </si>
  <si>
    <t>KNYSNA</t>
  </si>
  <si>
    <t xml:space="preserve">CARLA HARCUS                       </t>
  </si>
  <si>
    <t>ALIX CLARK   MARION</t>
  </si>
  <si>
    <t>J HARCUS</t>
  </si>
  <si>
    <t xml:space="preserve">Marion Rawson                      </t>
  </si>
  <si>
    <t xml:space="preserve">Bill Mc Intosh                     </t>
  </si>
  <si>
    <t>Bill Mc Intosh</t>
  </si>
  <si>
    <t>Marion</t>
  </si>
  <si>
    <t>Moses</t>
  </si>
  <si>
    <t>POD received from cell 0730260841 M</t>
  </si>
  <si>
    <t xml:space="preserve">PHARMA CLEAN                       </t>
  </si>
  <si>
    <t>GOVANNI PANTALONE</t>
  </si>
  <si>
    <t xml:space="preserve">NBI PRODUCTION                     </t>
  </si>
  <si>
    <t>KASERAN MUNIAN</t>
  </si>
  <si>
    <t>nivashin</t>
  </si>
  <si>
    <t>POD received from cell 0625063292 M</t>
  </si>
  <si>
    <t>JOHANN GREEFF</t>
  </si>
  <si>
    <t>rodger</t>
  </si>
  <si>
    <t>Richard</t>
  </si>
  <si>
    <t>BRYONY CLARK</t>
  </si>
  <si>
    <t>thandeka</t>
  </si>
  <si>
    <t>NIS</t>
  </si>
  <si>
    <t>POD received from cell 0823051341 M</t>
  </si>
  <si>
    <t>NICO STRYDOM</t>
  </si>
  <si>
    <t>POD received from cell 0768687790 M</t>
  </si>
  <si>
    <t xml:space="preserve">AVI FIELD MARKETIN G               </t>
  </si>
  <si>
    <t>MARIE VAN ALLEMAN</t>
  </si>
  <si>
    <t>JEAN MORI</t>
  </si>
  <si>
    <t>Marie</t>
  </si>
  <si>
    <t xml:space="preserve">AVI LTD                            </t>
  </si>
  <si>
    <t>KELEBOGILE SETHAKU</t>
  </si>
  <si>
    <t>MORNE VAN ZIJL</t>
  </si>
  <si>
    <t>SUGIE ABBNE SHERWIN</t>
  </si>
  <si>
    <t>BATHINI XUNGE</t>
  </si>
  <si>
    <t>suzan</t>
  </si>
  <si>
    <t>POD received from cell 0847137938 M</t>
  </si>
  <si>
    <t>cinndy</t>
  </si>
  <si>
    <t>BADIA JACOBS</t>
  </si>
  <si>
    <t xml:space="preserve">AVI FM EASTERN CAPE                </t>
  </si>
  <si>
    <t>CHANTEL MYBURGH</t>
  </si>
  <si>
    <t xml:space="preserve">Mary                          </t>
  </si>
  <si>
    <t xml:space="preserve">POD received from cell 0679127401 M     </t>
  </si>
  <si>
    <t xml:space="preserve">DR KV MAMADI ROOM5                 </t>
  </si>
  <si>
    <t>DR KV MAMADI</t>
  </si>
  <si>
    <t>PRINOLIN NAIDOO</t>
  </si>
  <si>
    <t xml:space="preserve">AVI FIELD MARKETING-SUITE 1        </t>
  </si>
  <si>
    <t xml:space="preserve">PROINTEX CPT                       </t>
  </si>
  <si>
    <t>TLOU</t>
  </si>
  <si>
    <t xml:space="preserve">AVI DISTRIBUTION CNTR              </t>
  </si>
  <si>
    <t>LOUISA VIEIERA</t>
  </si>
  <si>
    <t>CANDICE</t>
  </si>
  <si>
    <t xml:space="preserve">IRDIGO BRANDS                      </t>
  </si>
  <si>
    <t>CINDY K</t>
  </si>
  <si>
    <t xml:space="preserve">PRIONTEX MICRO CLEAN               </t>
  </si>
  <si>
    <t xml:space="preserve">PRIONTEX DBN                       </t>
  </si>
  <si>
    <t>SUE</t>
  </si>
  <si>
    <t>SKHUMBUZO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</si>
</sst>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center"/>
    </xf>
    <xf numFmtId="14" fontId="0" fillId="0" borderId="0" xfId="0" applyNumberFormat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91"/>
  <sheetViews>
    <sheetView tabSelected="1" topLeftCell="A78" workbookViewId="0">
      <selection activeCell="A93" sqref="A93:XFD93"/>
    </sheetView>
  </sheetViews>
  <sheetFormatPr defaultRowHeight="15" x14ac:dyDescent="0.25"/>
  <cols>
    <col min="1" max="1" width="7.42578125" bestFit="1" customWidth="1"/>
    <col min="2" max="2" width="37" bestFit="1" customWidth="1"/>
    <col min="3" max="3" width="5.28515625" bestFit="1" customWidth="1"/>
    <col min="4" max="4" width="10.140625" bestFit="1" customWidth="1"/>
    <col min="5" max="5" width="14.28515625" bestFit="1" customWidth="1"/>
    <col min="6" max="6" width="10.7109375" bestFit="1" customWidth="1"/>
    <col min="7" max="7" width="7" bestFit="1" customWidth="1"/>
    <col min="8" max="8" width="8.140625" bestFit="1" customWidth="1"/>
    <col min="9" max="9" width="26.42578125" bestFit="1" customWidth="1"/>
    <col min="10" max="10" width="35.7109375" bestFit="1" customWidth="1"/>
    <col min="11" max="11" width="16.140625" bestFit="1" customWidth="1"/>
    <col min="12" max="12" width="8.140625" bestFit="1" customWidth="1"/>
    <col min="13" max="13" width="26.42578125" bestFit="1" customWidth="1"/>
    <col min="14" max="14" width="36.42578125" bestFit="1" customWidth="1"/>
    <col min="15" max="15" width="4.85546875" bestFit="1" customWidth="1"/>
    <col min="16" max="16" width="31.5703125" bestFit="1" customWidth="1"/>
    <col min="17" max="17" width="4.28515625" bestFit="1" customWidth="1"/>
    <col min="18" max="18" width="4.5703125" bestFit="1" customWidth="1"/>
    <col min="19" max="19" width="5.28515625" bestFit="1" customWidth="1"/>
    <col min="20" max="22" width="4.5703125" bestFit="1" customWidth="1"/>
    <col min="23" max="23" width="4.28515625" bestFit="1" customWidth="1"/>
    <col min="24" max="24" width="4.5703125" bestFit="1" customWidth="1"/>
    <col min="25" max="25" width="4.42578125" bestFit="1" customWidth="1"/>
    <col min="26" max="26" width="4.5703125" bestFit="1" customWidth="1"/>
    <col min="27" max="27" width="4.42578125" bestFit="1" customWidth="1"/>
    <col min="28" max="28" width="4.5703125" bestFit="1" customWidth="1"/>
    <col min="29" max="29" width="4.28515625" bestFit="1" customWidth="1"/>
    <col min="30" max="30" width="4.5703125" bestFit="1" customWidth="1"/>
    <col min="31" max="31" width="5" bestFit="1" customWidth="1"/>
    <col min="32" max="32" width="4.5703125" bestFit="1" customWidth="1"/>
    <col min="33" max="33" width="4.42578125" bestFit="1" customWidth="1"/>
    <col min="34" max="34" width="4.5703125" bestFit="1" customWidth="1"/>
    <col min="35" max="35" width="5" bestFit="1" customWidth="1"/>
    <col min="36" max="36" width="4.5703125" bestFit="1" customWidth="1"/>
    <col min="37" max="37" width="7" bestFit="1" customWidth="1"/>
    <col min="38" max="38" width="4.5703125" bestFit="1" customWidth="1"/>
    <col min="39" max="39" width="4.85546875" bestFit="1" customWidth="1"/>
    <col min="40" max="40" width="4.5703125" bestFit="1" customWidth="1"/>
    <col min="41" max="41" width="8" bestFit="1" customWidth="1"/>
    <col min="42" max="42" width="4.5703125" bestFit="1" customWidth="1"/>
    <col min="43" max="43" width="8" bestFit="1" customWidth="1"/>
    <col min="44" max="46" width="4.5703125" bestFit="1" customWidth="1"/>
    <col min="47" max="47" width="5" bestFit="1" customWidth="1"/>
    <col min="48" max="48" width="4.5703125" bestFit="1" customWidth="1"/>
    <col min="49" max="49" width="4" bestFit="1" customWidth="1"/>
    <col min="50" max="50" width="4.5703125" bestFit="1" customWidth="1"/>
    <col min="51" max="51" width="4.28515625" bestFit="1" customWidth="1"/>
    <col min="52" max="52" width="4.5703125" bestFit="1" customWidth="1"/>
    <col min="53" max="53" width="4.85546875" bestFit="1" customWidth="1"/>
    <col min="54" max="54" width="4.5703125" bestFit="1" customWidth="1"/>
    <col min="55" max="55" width="4.85546875" bestFit="1" customWidth="1"/>
    <col min="56" max="56" width="4.5703125" bestFit="1" customWidth="1"/>
    <col min="57" max="57" width="4.85546875" bestFit="1" customWidth="1"/>
    <col min="58" max="58" width="4.5703125" bestFit="1" customWidth="1"/>
    <col min="59" max="59" width="13.7109375" bestFit="1" customWidth="1"/>
    <col min="60" max="60" width="6.85546875" bestFit="1" customWidth="1"/>
    <col min="61" max="61" width="7" bestFit="1" customWidth="1"/>
    <col min="62" max="62" width="7.28515625" bestFit="1" customWidth="1"/>
    <col min="63" max="63" width="7" bestFit="1" customWidth="1"/>
    <col min="64" max="64" width="9" bestFit="1" customWidth="1"/>
    <col min="65" max="65" width="8" bestFit="1" customWidth="1"/>
    <col min="66" max="66" width="9" bestFit="1" customWidth="1"/>
    <col min="68" max="68" width="49.140625" bestFit="1" customWidth="1"/>
    <col min="69" max="69" width="27.28515625" bestFit="1" customWidth="1"/>
    <col min="70" max="70" width="21.42578125" bestFit="1" customWidth="1"/>
    <col min="71" max="71" width="10.7109375" bestFit="1" customWidth="1"/>
    <col min="72" max="72" width="9.7109375" bestFit="1" customWidth="1"/>
    <col min="73" max="73" width="22.140625" bestFit="1" customWidth="1"/>
    <col min="74" max="74" width="8.5703125" bestFit="1" customWidth="1"/>
    <col min="75" max="75" width="42.140625" bestFit="1" customWidth="1"/>
    <col min="76" max="76" width="16.140625" bestFit="1" customWidth="1"/>
    <col min="77" max="77" width="14" bestFit="1" customWidth="1"/>
    <col min="78" max="78" width="15.7109375" bestFit="1" customWidth="1"/>
    <col min="79" max="79" width="39.7109375" bestFit="1" customWidth="1"/>
    <col min="80" max="80" width="9" bestFit="1" customWidth="1"/>
    <col min="81" max="81" width="26.42578125" bestFit="1" customWidth="1"/>
    <col min="82" max="82" width="16" bestFit="1" customWidth="1"/>
    <col min="83" max="83" width="46.7109375" bestFit="1" customWidth="1"/>
    <col min="84" max="84" width="14" bestFit="1" customWidth="1"/>
    <col min="85" max="85" width="6.42578125" bestFit="1" customWidth="1"/>
    <col min="86" max="86" width="14" bestFit="1" customWidth="1"/>
    <col min="87" max="87" width="11.140625" bestFit="1" customWidth="1"/>
    <col min="88" max="88" width="12" bestFit="1" customWidth="1"/>
    <col min="89" max="89" width="5" bestFit="1" customWidth="1"/>
    <col min="90" max="90" width="13.28515625" bestFit="1" customWidth="1"/>
    <col min="91" max="91" width="18.28515625" bestFit="1" customWidth="1"/>
    <col min="92" max="92" width="8.140625" bestFit="1" customWidth="1"/>
  </cols>
  <sheetData>
    <row r="1" spans="1:9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17</v>
      </c>
      <c r="U1" s="1" t="s">
        <v>19</v>
      </c>
      <c r="V1" s="1" t="s">
        <v>17</v>
      </c>
      <c r="W1" s="1" t="s">
        <v>20</v>
      </c>
      <c r="X1" s="1" t="s">
        <v>17</v>
      </c>
      <c r="Y1" s="1" t="s">
        <v>21</v>
      </c>
      <c r="Z1" s="1" t="s">
        <v>17</v>
      </c>
      <c r="AA1" s="1" t="s">
        <v>22</v>
      </c>
      <c r="AB1" s="1" t="s">
        <v>17</v>
      </c>
      <c r="AC1" s="1" t="s">
        <v>23</v>
      </c>
      <c r="AD1" s="1" t="s">
        <v>17</v>
      </c>
      <c r="AE1" s="1" t="s">
        <v>24</v>
      </c>
      <c r="AF1" s="1" t="s">
        <v>17</v>
      </c>
      <c r="AG1" s="1" t="s">
        <v>25</v>
      </c>
      <c r="AH1" s="1" t="s">
        <v>17</v>
      </c>
      <c r="AI1" s="1" t="s">
        <v>26</v>
      </c>
      <c r="AJ1" s="1" t="s">
        <v>17</v>
      </c>
      <c r="AK1" s="1" t="s">
        <v>27</v>
      </c>
      <c r="AL1" s="1" t="s">
        <v>17</v>
      </c>
      <c r="AM1" s="1" t="s">
        <v>28</v>
      </c>
      <c r="AN1" s="1" t="s">
        <v>17</v>
      </c>
      <c r="AO1" s="1" t="s">
        <v>29</v>
      </c>
      <c r="AP1" s="1" t="s">
        <v>17</v>
      </c>
      <c r="AQ1" s="1" t="s">
        <v>30</v>
      </c>
      <c r="AR1" s="1" t="s">
        <v>17</v>
      </c>
      <c r="AS1" s="1" t="s">
        <v>31</v>
      </c>
      <c r="AT1" s="1" t="s">
        <v>17</v>
      </c>
      <c r="AU1" s="1" t="s">
        <v>32</v>
      </c>
      <c r="AV1" s="1" t="s">
        <v>17</v>
      </c>
      <c r="AW1" s="1" t="s">
        <v>33</v>
      </c>
      <c r="AX1" s="1" t="s">
        <v>17</v>
      </c>
      <c r="AY1" s="1" t="s">
        <v>34</v>
      </c>
      <c r="AZ1" s="1" t="s">
        <v>17</v>
      </c>
      <c r="BA1" s="1" t="s">
        <v>35</v>
      </c>
      <c r="BB1" s="1" t="s">
        <v>17</v>
      </c>
      <c r="BC1" s="1" t="s">
        <v>36</v>
      </c>
      <c r="BD1" s="1" t="s">
        <v>17</v>
      </c>
      <c r="BE1" s="1" t="s">
        <v>37</v>
      </c>
      <c r="BF1" s="1" t="s">
        <v>17</v>
      </c>
      <c r="BG1" s="1" t="s">
        <v>38</v>
      </c>
      <c r="BH1" s="1" t="s">
        <v>39</v>
      </c>
      <c r="BI1" s="1" t="s">
        <v>40</v>
      </c>
      <c r="BJ1" s="1" t="s">
        <v>41</v>
      </c>
      <c r="BK1" s="1" t="s">
        <v>42</v>
      </c>
      <c r="BL1" s="1" t="s">
        <v>43</v>
      </c>
      <c r="BM1" s="1" t="s">
        <v>44</v>
      </c>
      <c r="BN1" s="1" t="s">
        <v>45</v>
      </c>
      <c r="BO1" s="1" t="s">
        <v>46</v>
      </c>
      <c r="BP1" s="1" t="s">
        <v>47</v>
      </c>
      <c r="BQ1" s="1" t="s">
        <v>48</v>
      </c>
      <c r="BR1" s="1" t="s">
        <v>49</v>
      </c>
      <c r="BS1" s="1" t="s">
        <v>50</v>
      </c>
      <c r="BT1" s="1" t="s">
        <v>51</v>
      </c>
      <c r="BU1" s="1" t="s">
        <v>52</v>
      </c>
      <c r="BV1" s="1" t="s">
        <v>53</v>
      </c>
      <c r="BW1" s="1" t="s">
        <v>54</v>
      </c>
      <c r="BX1" s="1" t="s">
        <v>55</v>
      </c>
      <c r="BY1" s="1" t="s">
        <v>56</v>
      </c>
      <c r="BZ1" s="1" t="s">
        <v>57</v>
      </c>
      <c r="CA1" s="1" t="s">
        <v>58</v>
      </c>
      <c r="CB1" s="1" t="s">
        <v>59</v>
      </c>
      <c r="CC1" s="1" t="s">
        <v>60</v>
      </c>
      <c r="CD1" s="1" t="s">
        <v>61</v>
      </c>
      <c r="CE1" s="1" t="s">
        <v>62</v>
      </c>
      <c r="CF1" s="1" t="s">
        <v>63</v>
      </c>
      <c r="CG1" s="1" t="s">
        <v>64</v>
      </c>
      <c r="CH1" s="1" t="s">
        <v>65</v>
      </c>
      <c r="CI1" s="1" t="s">
        <v>66</v>
      </c>
      <c r="CJ1" s="1" t="s">
        <v>67</v>
      </c>
      <c r="CK1" s="1" t="s">
        <v>68</v>
      </c>
      <c r="CL1" s="1" t="s">
        <v>69</v>
      </c>
      <c r="CM1" s="1" t="s">
        <v>70</v>
      </c>
      <c r="CN1" s="1" t="s">
        <v>71</v>
      </c>
    </row>
    <row r="2" spans="1:92" x14ac:dyDescent="0.25">
      <c r="A2" t="s">
        <v>175</v>
      </c>
      <c r="B2" t="s">
        <v>176</v>
      </c>
      <c r="C2" t="s">
        <v>72</v>
      </c>
      <c r="E2" t="str">
        <f>"009940203986"</f>
        <v>009940203986</v>
      </c>
      <c r="F2" s="2">
        <v>44166</v>
      </c>
      <c r="G2">
        <v>202106</v>
      </c>
      <c r="H2" t="s">
        <v>92</v>
      </c>
      <c r="I2" t="s">
        <v>93</v>
      </c>
      <c r="J2" t="s">
        <v>174</v>
      </c>
      <c r="K2" t="s">
        <v>75</v>
      </c>
      <c r="L2" t="s">
        <v>104</v>
      </c>
      <c r="M2" t="s">
        <v>105</v>
      </c>
      <c r="N2" t="s">
        <v>177</v>
      </c>
      <c r="O2" t="s">
        <v>78</v>
      </c>
      <c r="P2" t="str">
        <f>"11912270 FM                   "</f>
        <v xml:space="preserve">11912270 FM                   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31.74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G2">
        <v>0</v>
      </c>
      <c r="BH2">
        <v>4</v>
      </c>
      <c r="BI2">
        <v>62.4</v>
      </c>
      <c r="BJ2">
        <v>73.599999999999994</v>
      </c>
      <c r="BK2">
        <v>74</v>
      </c>
      <c r="BL2">
        <v>338.98</v>
      </c>
      <c r="BM2">
        <v>50.85</v>
      </c>
      <c r="BN2">
        <v>389.83</v>
      </c>
      <c r="BO2">
        <v>389.83</v>
      </c>
      <c r="BQ2" t="s">
        <v>178</v>
      </c>
      <c r="BR2" t="s">
        <v>155</v>
      </c>
      <c r="BS2" s="2">
        <v>44173</v>
      </c>
      <c r="BT2" s="3">
        <v>0.46180555555555558</v>
      </c>
      <c r="BU2" t="s">
        <v>112</v>
      </c>
      <c r="BV2" t="s">
        <v>82</v>
      </c>
      <c r="BW2" t="s">
        <v>115</v>
      </c>
      <c r="BX2" t="s">
        <v>116</v>
      </c>
      <c r="BY2">
        <v>92000</v>
      </c>
      <c r="CC2" t="s">
        <v>105</v>
      </c>
      <c r="CD2">
        <v>1682</v>
      </c>
      <c r="CE2" t="s">
        <v>80</v>
      </c>
      <c r="CF2" s="2">
        <v>44173</v>
      </c>
      <c r="CI2">
        <v>2</v>
      </c>
      <c r="CJ2">
        <v>5</v>
      </c>
      <c r="CK2" t="s">
        <v>81</v>
      </c>
      <c r="CL2" t="s">
        <v>82</v>
      </c>
    </row>
    <row r="3" spans="1:92" x14ac:dyDescent="0.25">
      <c r="A3" t="s">
        <v>175</v>
      </c>
      <c r="B3" t="s">
        <v>176</v>
      </c>
      <c r="C3" t="s">
        <v>72</v>
      </c>
      <c r="E3" t="str">
        <f>"009939486973"</f>
        <v>009939486973</v>
      </c>
      <c r="F3" s="2">
        <v>44173</v>
      </c>
      <c r="G3">
        <v>202106</v>
      </c>
      <c r="H3" t="s">
        <v>97</v>
      </c>
      <c r="I3" t="s">
        <v>98</v>
      </c>
      <c r="J3" t="s">
        <v>179</v>
      </c>
      <c r="K3" t="s">
        <v>75</v>
      </c>
      <c r="L3" t="s">
        <v>73</v>
      </c>
      <c r="M3" t="s">
        <v>74</v>
      </c>
      <c r="N3" t="s">
        <v>180</v>
      </c>
      <c r="O3" t="s">
        <v>129</v>
      </c>
      <c r="P3" t="str">
        <f>"...                           "</f>
        <v xml:space="preserve">...                           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8.24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G3">
        <v>0</v>
      </c>
      <c r="BH3">
        <v>1</v>
      </c>
      <c r="BI3">
        <v>1</v>
      </c>
      <c r="BJ3">
        <v>0.2</v>
      </c>
      <c r="BK3">
        <v>1</v>
      </c>
      <c r="BL3">
        <v>86.74</v>
      </c>
      <c r="BM3">
        <v>13.01</v>
      </c>
      <c r="BN3">
        <v>99.75</v>
      </c>
      <c r="BO3">
        <v>99.75</v>
      </c>
      <c r="BQ3" t="s">
        <v>181</v>
      </c>
      <c r="BR3" t="s">
        <v>182</v>
      </c>
      <c r="BS3" s="2">
        <v>44174</v>
      </c>
      <c r="BT3" s="3">
        <v>0.4381944444444445</v>
      </c>
      <c r="BU3" t="s">
        <v>183</v>
      </c>
      <c r="BV3" t="s">
        <v>79</v>
      </c>
      <c r="BY3">
        <v>1200</v>
      </c>
      <c r="BZ3" t="s">
        <v>152</v>
      </c>
      <c r="CA3" t="s">
        <v>133</v>
      </c>
      <c r="CC3" t="s">
        <v>74</v>
      </c>
      <c r="CD3">
        <v>8000</v>
      </c>
      <c r="CE3" t="s">
        <v>80</v>
      </c>
      <c r="CF3" s="2">
        <v>44175</v>
      </c>
      <c r="CI3">
        <v>1</v>
      </c>
      <c r="CJ3">
        <v>1</v>
      </c>
      <c r="CK3">
        <v>31</v>
      </c>
      <c r="CL3" t="s">
        <v>82</v>
      </c>
    </row>
    <row r="4" spans="1:92" x14ac:dyDescent="0.25">
      <c r="A4" t="s">
        <v>175</v>
      </c>
      <c r="B4" t="s">
        <v>176</v>
      </c>
      <c r="C4" t="s">
        <v>72</v>
      </c>
      <c r="E4" t="str">
        <f>"009939921448"</f>
        <v>009939921448</v>
      </c>
      <c r="F4" s="2">
        <v>44168</v>
      </c>
      <c r="G4">
        <v>202106</v>
      </c>
      <c r="H4" t="s">
        <v>95</v>
      </c>
      <c r="I4" t="s">
        <v>96</v>
      </c>
      <c r="J4" t="s">
        <v>184</v>
      </c>
      <c r="K4" t="s">
        <v>75</v>
      </c>
      <c r="L4" t="s">
        <v>88</v>
      </c>
      <c r="M4" t="s">
        <v>89</v>
      </c>
      <c r="N4" t="s">
        <v>185</v>
      </c>
      <c r="O4" t="s">
        <v>117</v>
      </c>
      <c r="P4" t="str">
        <f>"                              "</f>
        <v xml:space="preserve">                              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4.4000000000000004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G4">
        <v>0</v>
      </c>
      <c r="BH4">
        <v>1</v>
      </c>
      <c r="BI4">
        <v>1</v>
      </c>
      <c r="BJ4">
        <v>0.2</v>
      </c>
      <c r="BK4">
        <v>1</v>
      </c>
      <c r="BL4">
        <v>46.27</v>
      </c>
      <c r="BM4">
        <v>6.94</v>
      </c>
      <c r="BN4">
        <v>53.21</v>
      </c>
      <c r="BO4">
        <v>53.21</v>
      </c>
      <c r="BQ4" t="s">
        <v>186</v>
      </c>
      <c r="BR4" t="s">
        <v>170</v>
      </c>
      <c r="BS4" s="2">
        <v>44169</v>
      </c>
      <c r="BT4" s="3">
        <v>0.3263888888888889</v>
      </c>
      <c r="BU4" t="s">
        <v>187</v>
      </c>
      <c r="BV4" t="s">
        <v>79</v>
      </c>
      <c r="BY4">
        <v>1200</v>
      </c>
      <c r="BZ4" t="s">
        <v>118</v>
      </c>
      <c r="CA4" t="s">
        <v>188</v>
      </c>
      <c r="CC4" t="s">
        <v>89</v>
      </c>
      <c r="CD4">
        <v>2021</v>
      </c>
      <c r="CE4" t="s">
        <v>80</v>
      </c>
      <c r="CF4" s="2">
        <v>44170</v>
      </c>
      <c r="CI4">
        <v>1</v>
      </c>
      <c r="CJ4">
        <v>1</v>
      </c>
      <c r="CK4">
        <v>21</v>
      </c>
      <c r="CL4" t="s">
        <v>82</v>
      </c>
    </row>
    <row r="5" spans="1:92" x14ac:dyDescent="0.25">
      <c r="A5" t="s">
        <v>175</v>
      </c>
      <c r="B5" t="s">
        <v>176</v>
      </c>
      <c r="C5" t="s">
        <v>72</v>
      </c>
      <c r="E5" t="str">
        <f>"009940169030"</f>
        <v>009940169030</v>
      </c>
      <c r="F5" s="2">
        <v>44166</v>
      </c>
      <c r="G5">
        <v>202106</v>
      </c>
      <c r="H5" t="s">
        <v>189</v>
      </c>
      <c r="I5" t="s">
        <v>190</v>
      </c>
      <c r="J5" t="s">
        <v>191</v>
      </c>
      <c r="K5" t="s">
        <v>75</v>
      </c>
      <c r="L5" t="s">
        <v>97</v>
      </c>
      <c r="M5" t="s">
        <v>98</v>
      </c>
      <c r="N5" t="s">
        <v>192</v>
      </c>
      <c r="O5" t="s">
        <v>117</v>
      </c>
      <c r="P5" t="str">
        <f>"....PARCEL                    "</f>
        <v xml:space="preserve">....PARCEL                    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164.07</v>
      </c>
      <c r="AH5">
        <v>0</v>
      </c>
      <c r="AI5">
        <v>0</v>
      </c>
      <c r="AJ5">
        <v>0</v>
      </c>
      <c r="AK5">
        <v>4.4000000000000004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G5">
        <v>0</v>
      </c>
      <c r="BH5">
        <v>1</v>
      </c>
      <c r="BI5">
        <v>1</v>
      </c>
      <c r="BJ5">
        <v>0.2</v>
      </c>
      <c r="BK5">
        <v>1</v>
      </c>
      <c r="BL5">
        <v>210.34</v>
      </c>
      <c r="BM5">
        <v>31.55</v>
      </c>
      <c r="BN5">
        <v>241.89</v>
      </c>
      <c r="BO5">
        <v>241.89</v>
      </c>
      <c r="BQ5" t="s">
        <v>193</v>
      </c>
      <c r="BR5" t="s">
        <v>194</v>
      </c>
      <c r="BS5" s="2">
        <v>44167</v>
      </c>
      <c r="BT5" s="3">
        <v>0.37152777777777773</v>
      </c>
      <c r="BU5" t="s">
        <v>195</v>
      </c>
      <c r="BV5" t="s">
        <v>82</v>
      </c>
      <c r="BY5">
        <v>1200</v>
      </c>
      <c r="BZ5" t="s">
        <v>196</v>
      </c>
      <c r="CA5" t="s">
        <v>197</v>
      </c>
      <c r="CC5" t="s">
        <v>98</v>
      </c>
      <c r="CD5">
        <v>1600</v>
      </c>
      <c r="CE5" t="s">
        <v>80</v>
      </c>
      <c r="CF5" s="2">
        <v>44168</v>
      </c>
      <c r="CI5">
        <v>1</v>
      </c>
      <c r="CJ5">
        <v>1</v>
      </c>
      <c r="CK5">
        <v>21</v>
      </c>
      <c r="CL5" t="s">
        <v>79</v>
      </c>
      <c r="CM5" s="3">
        <v>0.37152777777777773</v>
      </c>
    </row>
    <row r="6" spans="1:92" x14ac:dyDescent="0.25">
      <c r="A6" t="s">
        <v>175</v>
      </c>
      <c r="B6" t="s">
        <v>176</v>
      </c>
      <c r="C6" t="s">
        <v>72</v>
      </c>
      <c r="E6" t="str">
        <f>"009940360351"</f>
        <v>009940360351</v>
      </c>
      <c r="F6" s="2">
        <v>44167</v>
      </c>
      <c r="G6">
        <v>202106</v>
      </c>
      <c r="H6" t="s">
        <v>92</v>
      </c>
      <c r="I6" t="s">
        <v>93</v>
      </c>
      <c r="J6" t="s">
        <v>198</v>
      </c>
      <c r="K6" t="s">
        <v>75</v>
      </c>
      <c r="L6" t="s">
        <v>88</v>
      </c>
      <c r="M6" t="s">
        <v>89</v>
      </c>
      <c r="N6" t="s">
        <v>179</v>
      </c>
      <c r="O6" t="s">
        <v>117</v>
      </c>
      <c r="P6" t="str">
        <f>"11912270 FM                   "</f>
        <v xml:space="preserve">11912270 FM                   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4.4000000000000004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G6">
        <v>0</v>
      </c>
      <c r="BH6">
        <v>1</v>
      </c>
      <c r="BI6">
        <v>1</v>
      </c>
      <c r="BJ6">
        <v>0.2</v>
      </c>
      <c r="BK6">
        <v>1</v>
      </c>
      <c r="BL6">
        <v>46.27</v>
      </c>
      <c r="BM6">
        <v>6.94</v>
      </c>
      <c r="BN6">
        <v>53.21</v>
      </c>
      <c r="BO6">
        <v>53.21</v>
      </c>
      <c r="BQ6" t="s">
        <v>150</v>
      </c>
      <c r="BR6" t="s">
        <v>199</v>
      </c>
      <c r="BS6" s="2">
        <v>44168</v>
      </c>
      <c r="BT6" s="3">
        <v>0.4375</v>
      </c>
      <c r="BU6" t="s">
        <v>200</v>
      </c>
      <c r="BV6" t="s">
        <v>79</v>
      </c>
      <c r="BY6">
        <v>1200</v>
      </c>
      <c r="BZ6" t="s">
        <v>118</v>
      </c>
      <c r="CA6" t="s">
        <v>188</v>
      </c>
      <c r="CC6" t="s">
        <v>89</v>
      </c>
      <c r="CD6">
        <v>2021</v>
      </c>
      <c r="CE6" t="s">
        <v>80</v>
      </c>
      <c r="CF6" s="2">
        <v>44169</v>
      </c>
      <c r="CI6">
        <v>1</v>
      </c>
      <c r="CJ6">
        <v>1</v>
      </c>
      <c r="CK6">
        <v>21</v>
      </c>
      <c r="CL6" t="s">
        <v>82</v>
      </c>
    </row>
    <row r="7" spans="1:92" x14ac:dyDescent="0.25">
      <c r="A7" t="s">
        <v>175</v>
      </c>
      <c r="B7" t="s">
        <v>176</v>
      </c>
      <c r="C7" t="s">
        <v>72</v>
      </c>
      <c r="E7" t="str">
        <f>"009939975322"</f>
        <v>009939975322</v>
      </c>
      <c r="F7" s="2">
        <v>44168</v>
      </c>
      <c r="G7">
        <v>202106</v>
      </c>
      <c r="H7" t="s">
        <v>113</v>
      </c>
      <c r="I7" t="s">
        <v>114</v>
      </c>
      <c r="J7" t="s">
        <v>198</v>
      </c>
      <c r="K7" t="s">
        <v>75</v>
      </c>
      <c r="L7" t="s">
        <v>92</v>
      </c>
      <c r="M7" t="s">
        <v>93</v>
      </c>
      <c r="N7" t="s">
        <v>179</v>
      </c>
      <c r="O7" t="s">
        <v>117</v>
      </c>
      <c r="P7" t="str">
        <f>"                              "</f>
        <v xml:space="preserve">                              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4.4000000000000004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G7">
        <v>0</v>
      </c>
      <c r="BH7">
        <v>1</v>
      </c>
      <c r="BI7">
        <v>1</v>
      </c>
      <c r="BJ7">
        <v>0.3</v>
      </c>
      <c r="BK7">
        <v>1</v>
      </c>
      <c r="BL7">
        <v>46.27</v>
      </c>
      <c r="BM7">
        <v>6.94</v>
      </c>
      <c r="BN7">
        <v>53.21</v>
      </c>
      <c r="BO7">
        <v>53.21</v>
      </c>
      <c r="BQ7" t="s">
        <v>201</v>
      </c>
      <c r="BR7" t="s">
        <v>202</v>
      </c>
      <c r="BS7" s="2">
        <v>44172</v>
      </c>
      <c r="BT7" s="3">
        <v>0.62152777777777779</v>
      </c>
      <c r="BU7" t="s">
        <v>149</v>
      </c>
      <c r="BV7" t="s">
        <v>82</v>
      </c>
      <c r="BW7" t="s">
        <v>108</v>
      </c>
      <c r="BX7" t="s">
        <v>157</v>
      </c>
      <c r="BY7">
        <v>1710</v>
      </c>
      <c r="BZ7" t="s">
        <v>141</v>
      </c>
      <c r="CC7" t="s">
        <v>93</v>
      </c>
      <c r="CD7">
        <v>6000</v>
      </c>
      <c r="CE7" t="s">
        <v>80</v>
      </c>
      <c r="CF7" s="2">
        <v>44172</v>
      </c>
      <c r="CI7">
        <v>1</v>
      </c>
      <c r="CJ7">
        <v>2</v>
      </c>
      <c r="CK7">
        <v>21</v>
      </c>
      <c r="CL7" t="s">
        <v>82</v>
      </c>
    </row>
    <row r="8" spans="1:92" x14ac:dyDescent="0.25">
      <c r="A8" t="s">
        <v>175</v>
      </c>
      <c r="B8" t="s">
        <v>176</v>
      </c>
      <c r="C8" t="s">
        <v>72</v>
      </c>
      <c r="E8" t="str">
        <f>"009940541810"</f>
        <v>009940541810</v>
      </c>
      <c r="F8" s="2">
        <v>44168</v>
      </c>
      <c r="G8">
        <v>202106</v>
      </c>
      <c r="H8" t="s">
        <v>73</v>
      </c>
      <c r="I8" t="s">
        <v>74</v>
      </c>
      <c r="J8" t="s">
        <v>174</v>
      </c>
      <c r="K8" t="s">
        <v>75</v>
      </c>
      <c r="L8" t="s">
        <v>73</v>
      </c>
      <c r="M8" t="s">
        <v>74</v>
      </c>
      <c r="N8" t="s">
        <v>203</v>
      </c>
      <c r="O8" t="s">
        <v>117</v>
      </c>
      <c r="P8" t="str">
        <f>"MT CT                         "</f>
        <v xml:space="preserve">MT CT                         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3.43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G8">
        <v>0</v>
      </c>
      <c r="BH8">
        <v>1</v>
      </c>
      <c r="BI8">
        <v>1.2</v>
      </c>
      <c r="BJ8">
        <v>1.8</v>
      </c>
      <c r="BK8">
        <v>2</v>
      </c>
      <c r="BL8">
        <v>36.14</v>
      </c>
      <c r="BM8">
        <v>5.42</v>
      </c>
      <c r="BN8">
        <v>41.56</v>
      </c>
      <c r="BO8">
        <v>41.56</v>
      </c>
      <c r="BQ8" t="s">
        <v>204</v>
      </c>
      <c r="BR8" t="s">
        <v>205</v>
      </c>
      <c r="BS8" s="2">
        <v>44169</v>
      </c>
      <c r="BT8" s="3">
        <v>0.64583333333333337</v>
      </c>
      <c r="BU8" t="s">
        <v>206</v>
      </c>
      <c r="BV8" t="s">
        <v>82</v>
      </c>
      <c r="BW8" t="s">
        <v>108</v>
      </c>
      <c r="BX8" t="s">
        <v>125</v>
      </c>
      <c r="BY8">
        <v>8799.84</v>
      </c>
      <c r="BZ8" t="s">
        <v>118</v>
      </c>
      <c r="CA8" t="s">
        <v>123</v>
      </c>
      <c r="CC8" t="s">
        <v>74</v>
      </c>
      <c r="CD8">
        <v>7441</v>
      </c>
      <c r="CE8" t="s">
        <v>207</v>
      </c>
      <c r="CF8" s="2">
        <v>44172</v>
      </c>
      <c r="CI8">
        <v>1</v>
      </c>
      <c r="CJ8">
        <v>1</v>
      </c>
      <c r="CK8">
        <v>22</v>
      </c>
      <c r="CL8" t="s">
        <v>82</v>
      </c>
    </row>
    <row r="9" spans="1:92" x14ac:dyDescent="0.25">
      <c r="A9" t="s">
        <v>175</v>
      </c>
      <c r="B9" t="s">
        <v>176</v>
      </c>
      <c r="C9" t="s">
        <v>72</v>
      </c>
      <c r="E9" t="str">
        <f>"009938634423"</f>
        <v>009938634423</v>
      </c>
      <c r="F9" s="2">
        <v>44167</v>
      </c>
      <c r="G9">
        <v>202106</v>
      </c>
      <c r="H9" t="s">
        <v>83</v>
      </c>
      <c r="I9" t="s">
        <v>84</v>
      </c>
      <c r="J9" t="s">
        <v>208</v>
      </c>
      <c r="K9" t="s">
        <v>75</v>
      </c>
      <c r="L9" t="s">
        <v>101</v>
      </c>
      <c r="M9" t="s">
        <v>102</v>
      </c>
      <c r="N9" t="s">
        <v>179</v>
      </c>
      <c r="O9" t="s">
        <v>117</v>
      </c>
      <c r="P9" t="str">
        <f>"NA                            "</f>
        <v xml:space="preserve">NA                            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16.48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G9">
        <v>0</v>
      </c>
      <c r="BH9">
        <v>1</v>
      </c>
      <c r="BI9">
        <v>2</v>
      </c>
      <c r="BJ9">
        <v>7.2</v>
      </c>
      <c r="BK9">
        <v>7.5</v>
      </c>
      <c r="BL9">
        <v>173.41</v>
      </c>
      <c r="BM9">
        <v>26.01</v>
      </c>
      <c r="BN9">
        <v>199.42</v>
      </c>
      <c r="BO9">
        <v>199.42</v>
      </c>
      <c r="BQ9" t="s">
        <v>209</v>
      </c>
      <c r="BR9" t="s">
        <v>210</v>
      </c>
      <c r="BS9" s="2">
        <v>44168</v>
      </c>
      <c r="BT9" s="3">
        <v>0.42569444444444443</v>
      </c>
      <c r="BU9" t="s">
        <v>211</v>
      </c>
      <c r="BV9" t="s">
        <v>79</v>
      </c>
      <c r="BY9">
        <v>36000</v>
      </c>
      <c r="BZ9" t="s">
        <v>118</v>
      </c>
      <c r="CA9" t="s">
        <v>212</v>
      </c>
      <c r="CC9" t="s">
        <v>102</v>
      </c>
      <c r="CD9">
        <v>700</v>
      </c>
      <c r="CE9" t="s">
        <v>80</v>
      </c>
      <c r="CF9" s="2">
        <v>44168</v>
      </c>
      <c r="CI9">
        <v>1</v>
      </c>
      <c r="CJ9">
        <v>1</v>
      </c>
      <c r="CK9">
        <v>21</v>
      </c>
      <c r="CL9" t="s">
        <v>82</v>
      </c>
    </row>
    <row r="10" spans="1:92" x14ac:dyDescent="0.25">
      <c r="A10" t="s">
        <v>175</v>
      </c>
      <c r="B10" t="s">
        <v>176</v>
      </c>
      <c r="C10" t="s">
        <v>72</v>
      </c>
      <c r="E10" t="str">
        <f>"009939486975"</f>
        <v>009939486975</v>
      </c>
      <c r="F10" s="2">
        <v>44168</v>
      </c>
      <c r="G10">
        <v>202106</v>
      </c>
      <c r="H10" t="s">
        <v>97</v>
      </c>
      <c r="I10" t="s">
        <v>98</v>
      </c>
      <c r="J10" t="s">
        <v>213</v>
      </c>
      <c r="K10" t="s">
        <v>75</v>
      </c>
      <c r="L10" t="s">
        <v>73</v>
      </c>
      <c r="M10" t="s">
        <v>74</v>
      </c>
      <c r="N10" t="s">
        <v>180</v>
      </c>
      <c r="O10" t="s">
        <v>117</v>
      </c>
      <c r="P10" t="str">
        <f>"...                           "</f>
        <v xml:space="preserve">...                           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4.4000000000000004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G10">
        <v>0</v>
      </c>
      <c r="BH10">
        <v>1</v>
      </c>
      <c r="BI10">
        <v>1</v>
      </c>
      <c r="BJ10">
        <v>0.2</v>
      </c>
      <c r="BK10">
        <v>1</v>
      </c>
      <c r="BL10">
        <v>46.27</v>
      </c>
      <c r="BM10">
        <v>6.94</v>
      </c>
      <c r="BN10">
        <v>53.21</v>
      </c>
      <c r="BO10">
        <v>53.21</v>
      </c>
      <c r="BQ10" t="s">
        <v>181</v>
      </c>
      <c r="BR10" t="s">
        <v>182</v>
      </c>
      <c r="BS10" s="2">
        <v>44169</v>
      </c>
      <c r="BT10" s="3">
        <v>0.43611111111111112</v>
      </c>
      <c r="BU10" t="s">
        <v>214</v>
      </c>
      <c r="BV10" t="s">
        <v>79</v>
      </c>
      <c r="BY10">
        <v>1200</v>
      </c>
      <c r="BZ10" t="s">
        <v>118</v>
      </c>
      <c r="CA10" t="s">
        <v>133</v>
      </c>
      <c r="CC10" t="s">
        <v>74</v>
      </c>
      <c r="CD10">
        <v>8000</v>
      </c>
      <c r="CE10" t="s">
        <v>80</v>
      </c>
      <c r="CF10" s="2">
        <v>44172</v>
      </c>
      <c r="CI10">
        <v>1</v>
      </c>
      <c r="CJ10">
        <v>1</v>
      </c>
      <c r="CK10">
        <v>21</v>
      </c>
      <c r="CL10" t="s">
        <v>82</v>
      </c>
    </row>
    <row r="11" spans="1:92" x14ac:dyDescent="0.25">
      <c r="A11" t="s">
        <v>175</v>
      </c>
      <c r="B11" t="s">
        <v>176</v>
      </c>
      <c r="C11" t="s">
        <v>72</v>
      </c>
      <c r="E11" t="str">
        <f>"009940360352"</f>
        <v>009940360352</v>
      </c>
      <c r="F11" s="2">
        <v>44167</v>
      </c>
      <c r="G11">
        <v>202106</v>
      </c>
      <c r="H11" t="s">
        <v>92</v>
      </c>
      <c r="I11" t="s">
        <v>93</v>
      </c>
      <c r="J11" t="s">
        <v>198</v>
      </c>
      <c r="K11" t="s">
        <v>75</v>
      </c>
      <c r="L11" t="s">
        <v>73</v>
      </c>
      <c r="M11" t="s">
        <v>74</v>
      </c>
      <c r="N11" t="s">
        <v>215</v>
      </c>
      <c r="O11" t="s">
        <v>117</v>
      </c>
      <c r="P11" t="str">
        <f>"11912270 FM                   "</f>
        <v xml:space="preserve">11912270 FM                   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4.4000000000000004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G11">
        <v>0</v>
      </c>
      <c r="BH11">
        <v>1</v>
      </c>
      <c r="BI11">
        <v>1</v>
      </c>
      <c r="BJ11">
        <v>0.2</v>
      </c>
      <c r="BK11">
        <v>1</v>
      </c>
      <c r="BL11">
        <v>46.27</v>
      </c>
      <c r="BM11">
        <v>6.94</v>
      </c>
      <c r="BN11">
        <v>53.21</v>
      </c>
      <c r="BO11">
        <v>53.21</v>
      </c>
      <c r="BQ11" t="s">
        <v>181</v>
      </c>
      <c r="BR11" t="s">
        <v>199</v>
      </c>
      <c r="BS11" s="2">
        <v>44168</v>
      </c>
      <c r="BT11" s="3">
        <v>0.51527777777777783</v>
      </c>
      <c r="BU11" t="s">
        <v>216</v>
      </c>
      <c r="BV11" t="s">
        <v>82</v>
      </c>
      <c r="BW11" t="s">
        <v>108</v>
      </c>
      <c r="BX11" t="s">
        <v>122</v>
      </c>
      <c r="BY11">
        <v>1200</v>
      </c>
      <c r="BZ11" t="s">
        <v>118</v>
      </c>
      <c r="CA11" t="s">
        <v>133</v>
      </c>
      <c r="CC11" t="s">
        <v>74</v>
      </c>
      <c r="CD11">
        <v>8000</v>
      </c>
      <c r="CE11" t="s">
        <v>80</v>
      </c>
      <c r="CF11" s="2">
        <v>44169</v>
      </c>
      <c r="CI11">
        <v>1</v>
      </c>
      <c r="CJ11">
        <v>1</v>
      </c>
      <c r="CK11">
        <v>21</v>
      </c>
      <c r="CL11" t="s">
        <v>82</v>
      </c>
    </row>
    <row r="12" spans="1:92" x14ac:dyDescent="0.25">
      <c r="A12" t="s">
        <v>175</v>
      </c>
      <c r="B12" t="s">
        <v>176</v>
      </c>
      <c r="C12" t="s">
        <v>72</v>
      </c>
      <c r="E12" t="str">
        <f>"029908452242"</f>
        <v>029908452242</v>
      </c>
      <c r="F12" s="2">
        <v>44167</v>
      </c>
      <c r="G12">
        <v>202106</v>
      </c>
      <c r="H12" t="s">
        <v>90</v>
      </c>
      <c r="I12" t="s">
        <v>91</v>
      </c>
      <c r="J12" t="s">
        <v>198</v>
      </c>
      <c r="K12" t="s">
        <v>75</v>
      </c>
      <c r="L12" t="s">
        <v>73</v>
      </c>
      <c r="M12" t="s">
        <v>74</v>
      </c>
      <c r="N12" t="s">
        <v>217</v>
      </c>
      <c r="O12" t="s">
        <v>117</v>
      </c>
      <c r="P12" t="str">
        <f>"119 422 70FM                  "</f>
        <v xml:space="preserve">119 422 70FM                  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4.4000000000000004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G12">
        <v>0</v>
      </c>
      <c r="BH12">
        <v>1</v>
      </c>
      <c r="BI12">
        <v>0.3</v>
      </c>
      <c r="BJ12">
        <v>0.2</v>
      </c>
      <c r="BK12">
        <v>0.5</v>
      </c>
      <c r="BL12">
        <v>46.27</v>
      </c>
      <c r="BM12">
        <v>6.94</v>
      </c>
      <c r="BN12">
        <v>53.21</v>
      </c>
      <c r="BO12">
        <v>53.21</v>
      </c>
      <c r="BQ12" t="s">
        <v>181</v>
      </c>
      <c r="BS12" s="2">
        <v>44169</v>
      </c>
      <c r="BT12" s="3">
        <v>0.43611111111111112</v>
      </c>
      <c r="BU12" t="s">
        <v>214</v>
      </c>
      <c r="BV12" t="s">
        <v>82</v>
      </c>
      <c r="BW12" t="s">
        <v>108</v>
      </c>
      <c r="BX12" t="s">
        <v>125</v>
      </c>
      <c r="BY12">
        <v>1200</v>
      </c>
      <c r="BZ12" t="s">
        <v>118</v>
      </c>
      <c r="CA12" t="s">
        <v>133</v>
      </c>
      <c r="CC12" t="s">
        <v>74</v>
      </c>
      <c r="CD12">
        <v>8000</v>
      </c>
      <c r="CE12" t="s">
        <v>80</v>
      </c>
      <c r="CF12" s="2">
        <v>44172</v>
      </c>
      <c r="CI12">
        <v>1</v>
      </c>
      <c r="CJ12">
        <v>2</v>
      </c>
      <c r="CK12">
        <v>21</v>
      </c>
      <c r="CL12" t="s">
        <v>82</v>
      </c>
    </row>
    <row r="13" spans="1:92" x14ac:dyDescent="0.25">
      <c r="A13" t="s">
        <v>175</v>
      </c>
      <c r="B13" t="s">
        <v>176</v>
      </c>
      <c r="C13" t="s">
        <v>72</v>
      </c>
      <c r="E13" t="str">
        <f>"009940496974"</f>
        <v>009940496974</v>
      </c>
      <c r="F13" s="2">
        <v>44167</v>
      </c>
      <c r="G13">
        <v>202106</v>
      </c>
      <c r="H13" t="s">
        <v>189</v>
      </c>
      <c r="I13" t="s">
        <v>190</v>
      </c>
      <c r="J13" t="s">
        <v>191</v>
      </c>
      <c r="K13" t="s">
        <v>75</v>
      </c>
      <c r="L13" t="s">
        <v>88</v>
      </c>
      <c r="M13" t="s">
        <v>89</v>
      </c>
      <c r="N13" t="s">
        <v>192</v>
      </c>
      <c r="O13" t="s">
        <v>117</v>
      </c>
      <c r="P13" t="str">
        <f>"...                           "</f>
        <v xml:space="preserve">...                           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4.4000000000000004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G13">
        <v>0</v>
      </c>
      <c r="BH13">
        <v>1</v>
      </c>
      <c r="BI13">
        <v>1</v>
      </c>
      <c r="BJ13">
        <v>0.2</v>
      </c>
      <c r="BK13">
        <v>1</v>
      </c>
      <c r="BL13">
        <v>46.27</v>
      </c>
      <c r="BM13">
        <v>6.94</v>
      </c>
      <c r="BN13">
        <v>53.21</v>
      </c>
      <c r="BO13">
        <v>53.21</v>
      </c>
      <c r="BQ13" t="s">
        <v>218</v>
      </c>
      <c r="BR13" t="s">
        <v>219</v>
      </c>
      <c r="BS13" s="2">
        <v>44168</v>
      </c>
      <c r="BT13" s="3">
        <v>0.36319444444444443</v>
      </c>
      <c r="BU13" t="s">
        <v>195</v>
      </c>
      <c r="BV13" t="s">
        <v>79</v>
      </c>
      <c r="BY13">
        <v>1200</v>
      </c>
      <c r="BZ13" t="s">
        <v>118</v>
      </c>
      <c r="CA13" t="s">
        <v>197</v>
      </c>
      <c r="CC13" t="s">
        <v>89</v>
      </c>
      <c r="CD13">
        <v>2000</v>
      </c>
      <c r="CE13" t="s">
        <v>80</v>
      </c>
      <c r="CF13" s="2">
        <v>44169</v>
      </c>
      <c r="CI13">
        <v>1</v>
      </c>
      <c r="CJ13">
        <v>1</v>
      </c>
      <c r="CK13">
        <v>21</v>
      </c>
      <c r="CL13" t="s">
        <v>82</v>
      </c>
    </row>
    <row r="14" spans="1:92" x14ac:dyDescent="0.25">
      <c r="A14" t="s">
        <v>175</v>
      </c>
      <c r="B14" t="s">
        <v>176</v>
      </c>
      <c r="C14" t="s">
        <v>72</v>
      </c>
      <c r="E14" t="str">
        <f>"009940541805"</f>
        <v>009940541805</v>
      </c>
      <c r="F14" s="2">
        <v>44167</v>
      </c>
      <c r="G14">
        <v>202106</v>
      </c>
      <c r="H14" t="s">
        <v>73</v>
      </c>
      <c r="I14" t="s">
        <v>74</v>
      </c>
      <c r="J14" t="s">
        <v>174</v>
      </c>
      <c r="K14" t="s">
        <v>75</v>
      </c>
      <c r="L14" t="s">
        <v>104</v>
      </c>
      <c r="M14" t="s">
        <v>105</v>
      </c>
      <c r="N14" t="s">
        <v>220</v>
      </c>
      <c r="O14" t="s">
        <v>117</v>
      </c>
      <c r="P14" t="str">
        <f>"JHB                           "</f>
        <v xml:space="preserve">JHB                           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51.62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G14">
        <v>0</v>
      </c>
      <c r="BH14">
        <v>1</v>
      </c>
      <c r="BI14">
        <v>18.2</v>
      </c>
      <c r="BJ14">
        <v>23.4</v>
      </c>
      <c r="BK14">
        <v>23.5</v>
      </c>
      <c r="BL14">
        <v>543.27</v>
      </c>
      <c r="BM14">
        <v>81.489999999999995</v>
      </c>
      <c r="BN14">
        <v>624.76</v>
      </c>
      <c r="BO14">
        <v>624.76</v>
      </c>
      <c r="BQ14" t="s">
        <v>221</v>
      </c>
      <c r="BR14" t="s">
        <v>205</v>
      </c>
      <c r="BS14" s="2">
        <v>44168</v>
      </c>
      <c r="BT14" s="3">
        <v>0.71180555555555547</v>
      </c>
      <c r="BU14" t="s">
        <v>221</v>
      </c>
      <c r="BV14" t="s">
        <v>82</v>
      </c>
      <c r="BY14">
        <v>117202.32</v>
      </c>
      <c r="BZ14" t="s">
        <v>118</v>
      </c>
      <c r="CC14" t="s">
        <v>105</v>
      </c>
      <c r="CD14">
        <v>1683</v>
      </c>
      <c r="CE14" t="s">
        <v>222</v>
      </c>
      <c r="CF14" s="2">
        <v>44169</v>
      </c>
      <c r="CI14">
        <v>1</v>
      </c>
      <c r="CJ14">
        <v>1</v>
      </c>
      <c r="CK14">
        <v>21</v>
      </c>
      <c r="CL14" t="s">
        <v>82</v>
      </c>
    </row>
    <row r="15" spans="1:92" x14ac:dyDescent="0.25">
      <c r="A15" t="s">
        <v>175</v>
      </c>
      <c r="B15" t="s">
        <v>176</v>
      </c>
      <c r="C15" t="s">
        <v>72</v>
      </c>
      <c r="E15" t="str">
        <f>"009940541793"</f>
        <v>009940541793</v>
      </c>
      <c r="F15" s="2">
        <v>44167</v>
      </c>
      <c r="G15">
        <v>202106</v>
      </c>
      <c r="H15" t="s">
        <v>73</v>
      </c>
      <c r="I15" t="s">
        <v>74</v>
      </c>
      <c r="J15" t="s">
        <v>174</v>
      </c>
      <c r="K15" t="s">
        <v>75</v>
      </c>
      <c r="L15" t="s">
        <v>73</v>
      </c>
      <c r="M15" t="s">
        <v>74</v>
      </c>
      <c r="N15" t="s">
        <v>223</v>
      </c>
      <c r="O15" t="s">
        <v>117</v>
      </c>
      <c r="P15" t="str">
        <f>"MT CT                         "</f>
        <v xml:space="preserve">MT CT                         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3.43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G15">
        <v>0</v>
      </c>
      <c r="BH15">
        <v>1</v>
      </c>
      <c r="BI15">
        <v>1</v>
      </c>
      <c r="BJ15">
        <v>0.5</v>
      </c>
      <c r="BK15">
        <v>1</v>
      </c>
      <c r="BL15">
        <v>36.14</v>
      </c>
      <c r="BM15">
        <v>5.42</v>
      </c>
      <c r="BN15">
        <v>41.56</v>
      </c>
      <c r="BO15">
        <v>41.56</v>
      </c>
      <c r="BQ15" t="s">
        <v>224</v>
      </c>
      <c r="BR15" t="s">
        <v>205</v>
      </c>
      <c r="BS15" s="2">
        <v>44168</v>
      </c>
      <c r="BT15" s="3">
        <v>0.41388888888888892</v>
      </c>
      <c r="BU15" t="s">
        <v>225</v>
      </c>
      <c r="BV15" t="s">
        <v>79</v>
      </c>
      <c r="BY15">
        <v>2400</v>
      </c>
      <c r="BZ15" t="s">
        <v>118</v>
      </c>
      <c r="CA15" t="s">
        <v>128</v>
      </c>
      <c r="CC15" t="s">
        <v>74</v>
      </c>
      <c r="CD15">
        <v>7535</v>
      </c>
      <c r="CE15" t="s">
        <v>226</v>
      </c>
      <c r="CF15" s="2">
        <v>44169</v>
      </c>
      <c r="CI15">
        <v>1</v>
      </c>
      <c r="CJ15">
        <v>1</v>
      </c>
      <c r="CK15">
        <v>22</v>
      </c>
      <c r="CL15" t="s">
        <v>82</v>
      </c>
    </row>
    <row r="16" spans="1:92" x14ac:dyDescent="0.25">
      <c r="A16" t="s">
        <v>175</v>
      </c>
      <c r="B16" t="s">
        <v>176</v>
      </c>
      <c r="C16" t="s">
        <v>72</v>
      </c>
      <c r="E16" t="str">
        <f>"009940377935"</f>
        <v>009940377935</v>
      </c>
      <c r="F16" s="2">
        <v>44169</v>
      </c>
      <c r="G16">
        <v>202106</v>
      </c>
      <c r="H16" t="s">
        <v>73</v>
      </c>
      <c r="I16" t="s">
        <v>74</v>
      </c>
      <c r="J16" t="s">
        <v>227</v>
      </c>
      <c r="K16" t="s">
        <v>75</v>
      </c>
      <c r="L16" t="s">
        <v>88</v>
      </c>
      <c r="M16" t="s">
        <v>89</v>
      </c>
      <c r="N16" t="s">
        <v>227</v>
      </c>
      <c r="O16" t="s">
        <v>117</v>
      </c>
      <c r="P16" t="str">
        <f>"1125230FS GL460040            "</f>
        <v xml:space="preserve">1125230FS GL460040            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4.4000000000000004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G16">
        <v>0</v>
      </c>
      <c r="BH16">
        <v>1</v>
      </c>
      <c r="BI16">
        <v>1</v>
      </c>
      <c r="BJ16">
        <v>1.4</v>
      </c>
      <c r="BK16">
        <v>1.5</v>
      </c>
      <c r="BL16">
        <v>46.27</v>
      </c>
      <c r="BM16">
        <v>6.94</v>
      </c>
      <c r="BN16">
        <v>53.21</v>
      </c>
      <c r="BO16">
        <v>53.21</v>
      </c>
      <c r="BQ16" t="s">
        <v>228</v>
      </c>
      <c r="BR16" t="s">
        <v>229</v>
      </c>
      <c r="BS16" s="2">
        <v>44172</v>
      </c>
      <c r="BT16" s="3">
        <v>0.32708333333333334</v>
      </c>
      <c r="BU16" t="s">
        <v>187</v>
      </c>
      <c r="BV16" t="s">
        <v>79</v>
      </c>
      <c r="BY16">
        <v>7124.25</v>
      </c>
      <c r="BZ16" t="s">
        <v>118</v>
      </c>
      <c r="CA16" t="s">
        <v>188</v>
      </c>
      <c r="CC16" t="s">
        <v>89</v>
      </c>
      <c r="CD16">
        <v>2021</v>
      </c>
      <c r="CE16" t="s">
        <v>80</v>
      </c>
      <c r="CF16" s="2">
        <v>44173</v>
      </c>
      <c r="CI16">
        <v>1</v>
      </c>
      <c r="CJ16">
        <v>1</v>
      </c>
      <c r="CK16">
        <v>21</v>
      </c>
      <c r="CL16" t="s">
        <v>82</v>
      </c>
    </row>
    <row r="17" spans="1:90" x14ac:dyDescent="0.25">
      <c r="A17" t="s">
        <v>175</v>
      </c>
      <c r="B17" t="s">
        <v>176</v>
      </c>
      <c r="C17" t="s">
        <v>72</v>
      </c>
      <c r="E17" t="str">
        <f>"009940377944"</f>
        <v>009940377944</v>
      </c>
      <c r="F17" s="2">
        <v>44172</v>
      </c>
      <c r="G17">
        <v>202106</v>
      </c>
      <c r="H17" t="s">
        <v>73</v>
      </c>
      <c r="I17" t="s">
        <v>74</v>
      </c>
      <c r="J17" t="s">
        <v>198</v>
      </c>
      <c r="K17" t="s">
        <v>75</v>
      </c>
      <c r="L17" t="s">
        <v>88</v>
      </c>
      <c r="M17" t="s">
        <v>89</v>
      </c>
      <c r="N17" t="s">
        <v>227</v>
      </c>
      <c r="O17" t="s">
        <v>117</v>
      </c>
      <c r="P17" t="str">
        <f>"11252350                      "</f>
        <v xml:space="preserve">11252350                      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4.4000000000000004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G17">
        <v>0</v>
      </c>
      <c r="BH17">
        <v>1</v>
      </c>
      <c r="BI17">
        <v>0.2</v>
      </c>
      <c r="BJ17">
        <v>0.2</v>
      </c>
      <c r="BK17">
        <v>0.5</v>
      </c>
      <c r="BL17">
        <v>46.27</v>
      </c>
      <c r="BM17">
        <v>6.94</v>
      </c>
      <c r="BN17">
        <v>53.21</v>
      </c>
      <c r="BO17">
        <v>53.21</v>
      </c>
      <c r="BQ17" t="s">
        <v>230</v>
      </c>
      <c r="BR17" t="s">
        <v>231</v>
      </c>
      <c r="BS17" s="2">
        <v>44173</v>
      </c>
      <c r="BT17" s="3">
        <v>0.31736111111111115</v>
      </c>
      <c r="BU17" t="s">
        <v>187</v>
      </c>
      <c r="BV17" t="s">
        <v>79</v>
      </c>
      <c r="BY17">
        <v>1074.45</v>
      </c>
      <c r="BZ17" t="s">
        <v>118</v>
      </c>
      <c r="CA17" t="s">
        <v>188</v>
      </c>
      <c r="CC17" t="s">
        <v>89</v>
      </c>
      <c r="CD17">
        <v>2021</v>
      </c>
      <c r="CE17" t="s">
        <v>80</v>
      </c>
      <c r="CF17" s="2">
        <v>44174</v>
      </c>
      <c r="CI17">
        <v>1</v>
      </c>
      <c r="CJ17">
        <v>1</v>
      </c>
      <c r="CK17">
        <v>21</v>
      </c>
      <c r="CL17" t="s">
        <v>82</v>
      </c>
    </row>
    <row r="18" spans="1:90" x14ac:dyDescent="0.25">
      <c r="A18" t="s">
        <v>175</v>
      </c>
      <c r="B18" t="s">
        <v>176</v>
      </c>
      <c r="C18" t="s">
        <v>72</v>
      </c>
      <c r="E18" t="str">
        <f>"039902303586"</f>
        <v>039902303586</v>
      </c>
      <c r="F18" s="2">
        <v>44169</v>
      </c>
      <c r="G18">
        <v>202106</v>
      </c>
      <c r="H18" t="s">
        <v>161</v>
      </c>
      <c r="I18" t="s">
        <v>162</v>
      </c>
      <c r="J18" t="s">
        <v>191</v>
      </c>
      <c r="K18" t="s">
        <v>75</v>
      </c>
      <c r="L18" t="s">
        <v>92</v>
      </c>
      <c r="M18" t="s">
        <v>93</v>
      </c>
      <c r="N18" t="s">
        <v>191</v>
      </c>
      <c r="O18" t="s">
        <v>117</v>
      </c>
      <c r="P18" t="str">
        <f>"                              "</f>
        <v xml:space="preserve">                              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4.4000000000000004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G18">
        <v>0</v>
      </c>
      <c r="BH18">
        <v>1</v>
      </c>
      <c r="BI18">
        <v>1</v>
      </c>
      <c r="BJ18">
        <v>0.2</v>
      </c>
      <c r="BK18">
        <v>1</v>
      </c>
      <c r="BL18">
        <v>46.27</v>
      </c>
      <c r="BM18">
        <v>6.94</v>
      </c>
      <c r="BN18">
        <v>53.21</v>
      </c>
      <c r="BO18">
        <v>53.21</v>
      </c>
      <c r="BR18" t="s">
        <v>232</v>
      </c>
      <c r="BS18" s="2">
        <v>44172</v>
      </c>
      <c r="BT18" s="3">
        <v>0.62152777777777779</v>
      </c>
      <c r="BU18" t="s">
        <v>149</v>
      </c>
      <c r="BV18" t="s">
        <v>82</v>
      </c>
      <c r="BW18" t="s">
        <v>108</v>
      </c>
      <c r="BX18" t="s">
        <v>157</v>
      </c>
      <c r="BY18">
        <v>1200</v>
      </c>
      <c r="BZ18" t="s">
        <v>118</v>
      </c>
      <c r="CC18" t="s">
        <v>93</v>
      </c>
      <c r="CD18">
        <v>6000</v>
      </c>
      <c r="CE18" t="s">
        <v>80</v>
      </c>
      <c r="CF18" s="2">
        <v>44172</v>
      </c>
      <c r="CI18">
        <v>1</v>
      </c>
      <c r="CJ18">
        <v>1</v>
      </c>
      <c r="CK18">
        <v>21</v>
      </c>
      <c r="CL18" t="s">
        <v>82</v>
      </c>
    </row>
    <row r="19" spans="1:90" x14ac:dyDescent="0.25">
      <c r="A19" t="s">
        <v>175</v>
      </c>
      <c r="B19" t="s">
        <v>176</v>
      </c>
      <c r="C19" t="s">
        <v>72</v>
      </c>
      <c r="E19" t="str">
        <f>"009940360353"</f>
        <v>009940360353</v>
      </c>
      <c r="F19" s="2">
        <v>44172</v>
      </c>
      <c r="G19">
        <v>202106</v>
      </c>
      <c r="H19" t="s">
        <v>92</v>
      </c>
      <c r="I19" t="s">
        <v>93</v>
      </c>
      <c r="J19" t="s">
        <v>198</v>
      </c>
      <c r="K19" t="s">
        <v>75</v>
      </c>
      <c r="L19" t="s">
        <v>73</v>
      </c>
      <c r="M19" t="s">
        <v>74</v>
      </c>
      <c r="N19" t="s">
        <v>233</v>
      </c>
      <c r="O19" t="s">
        <v>117</v>
      </c>
      <c r="P19" t="str">
        <f>"11912270 FM                   "</f>
        <v xml:space="preserve">11912270 FM                   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4.4000000000000004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G19">
        <v>0</v>
      </c>
      <c r="BH19">
        <v>1</v>
      </c>
      <c r="BI19">
        <v>1</v>
      </c>
      <c r="BJ19">
        <v>0.2</v>
      </c>
      <c r="BK19">
        <v>1</v>
      </c>
      <c r="BL19">
        <v>46.27</v>
      </c>
      <c r="BM19">
        <v>6.94</v>
      </c>
      <c r="BN19">
        <v>53.21</v>
      </c>
      <c r="BO19">
        <v>53.21</v>
      </c>
      <c r="BQ19" t="s">
        <v>181</v>
      </c>
      <c r="BR19" t="s">
        <v>234</v>
      </c>
      <c r="BS19" s="2">
        <v>44173</v>
      </c>
      <c r="BT19" s="3">
        <v>0.52569444444444446</v>
      </c>
      <c r="BU19" t="s">
        <v>235</v>
      </c>
      <c r="BV19" t="s">
        <v>82</v>
      </c>
      <c r="BW19" t="s">
        <v>108</v>
      </c>
      <c r="BX19" t="s">
        <v>124</v>
      </c>
      <c r="BY19">
        <v>1200</v>
      </c>
      <c r="BZ19" t="s">
        <v>118</v>
      </c>
      <c r="CA19" t="s">
        <v>133</v>
      </c>
      <c r="CC19" t="s">
        <v>74</v>
      </c>
      <c r="CD19">
        <v>8000</v>
      </c>
      <c r="CE19" t="s">
        <v>80</v>
      </c>
      <c r="CF19" s="2">
        <v>44174</v>
      </c>
      <c r="CI19">
        <v>1</v>
      </c>
      <c r="CJ19">
        <v>1</v>
      </c>
      <c r="CK19">
        <v>21</v>
      </c>
      <c r="CL19" t="s">
        <v>82</v>
      </c>
    </row>
    <row r="20" spans="1:90" x14ac:dyDescent="0.25">
      <c r="A20" t="s">
        <v>175</v>
      </c>
      <c r="B20" t="s">
        <v>176</v>
      </c>
      <c r="C20" t="s">
        <v>72</v>
      </c>
      <c r="E20" t="str">
        <f>"009940541781"</f>
        <v>009940541781</v>
      </c>
      <c r="F20" s="2">
        <v>44169</v>
      </c>
      <c r="G20">
        <v>202106</v>
      </c>
      <c r="H20" t="s">
        <v>73</v>
      </c>
      <c r="I20" t="s">
        <v>74</v>
      </c>
      <c r="J20" t="s">
        <v>174</v>
      </c>
      <c r="K20" t="s">
        <v>75</v>
      </c>
      <c r="L20" t="s">
        <v>236</v>
      </c>
      <c r="M20" t="s">
        <v>237</v>
      </c>
      <c r="N20" t="s">
        <v>238</v>
      </c>
      <c r="O20" t="s">
        <v>78</v>
      </c>
      <c r="P20" t="str">
        <f>"NA                            "</f>
        <v xml:space="preserve">NA                            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8.27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G20">
        <v>0</v>
      </c>
      <c r="BH20">
        <v>1</v>
      </c>
      <c r="BI20">
        <v>22.9</v>
      </c>
      <c r="BJ20">
        <v>18.399999999999999</v>
      </c>
      <c r="BK20">
        <v>23</v>
      </c>
      <c r="BL20">
        <v>91.99</v>
      </c>
      <c r="BM20">
        <v>13.8</v>
      </c>
      <c r="BN20">
        <v>105.79</v>
      </c>
      <c r="BO20">
        <v>105.79</v>
      </c>
      <c r="BQ20" t="s">
        <v>239</v>
      </c>
      <c r="BR20" t="s">
        <v>205</v>
      </c>
      <c r="BS20" s="2">
        <v>44172</v>
      </c>
      <c r="BT20" s="3">
        <v>0.50763888888888886</v>
      </c>
      <c r="BU20" t="s">
        <v>240</v>
      </c>
      <c r="BV20" t="s">
        <v>79</v>
      </c>
      <c r="BY20">
        <v>92145.600000000006</v>
      </c>
      <c r="CC20" t="s">
        <v>237</v>
      </c>
      <c r="CD20">
        <v>6500</v>
      </c>
      <c r="CE20" t="s">
        <v>80</v>
      </c>
      <c r="CF20" s="2">
        <v>44173</v>
      </c>
      <c r="CI20">
        <v>0</v>
      </c>
      <c r="CJ20">
        <v>0</v>
      </c>
      <c r="CK20" t="s">
        <v>160</v>
      </c>
      <c r="CL20" t="s">
        <v>82</v>
      </c>
    </row>
    <row r="21" spans="1:90" x14ac:dyDescent="0.25">
      <c r="A21" t="s">
        <v>175</v>
      </c>
      <c r="B21" t="s">
        <v>176</v>
      </c>
      <c r="C21" t="s">
        <v>72</v>
      </c>
      <c r="E21" t="str">
        <f>"009940857263"</f>
        <v>009940857263</v>
      </c>
      <c r="F21" s="2">
        <v>44168</v>
      </c>
      <c r="G21">
        <v>202106</v>
      </c>
      <c r="H21" t="s">
        <v>104</v>
      </c>
      <c r="I21" t="s">
        <v>105</v>
      </c>
      <c r="J21" t="s">
        <v>177</v>
      </c>
      <c r="K21" t="s">
        <v>75</v>
      </c>
      <c r="L21" t="s">
        <v>92</v>
      </c>
      <c r="M21" t="s">
        <v>93</v>
      </c>
      <c r="N21" t="s">
        <v>241</v>
      </c>
      <c r="O21" t="s">
        <v>78</v>
      </c>
      <c r="P21" t="str">
        <f>"NA                            "</f>
        <v xml:space="preserve">NA                            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17.86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G21">
        <v>0</v>
      </c>
      <c r="BH21">
        <v>2</v>
      </c>
      <c r="BI21">
        <v>25.8</v>
      </c>
      <c r="BJ21">
        <v>37.200000000000003</v>
      </c>
      <c r="BK21">
        <v>38</v>
      </c>
      <c r="BL21">
        <v>192.98</v>
      </c>
      <c r="BM21">
        <v>28.95</v>
      </c>
      <c r="BN21">
        <v>221.93</v>
      </c>
      <c r="BO21">
        <v>221.93</v>
      </c>
      <c r="BQ21" t="s">
        <v>155</v>
      </c>
      <c r="BR21" t="s">
        <v>242</v>
      </c>
      <c r="BS21" s="2">
        <v>44172</v>
      </c>
      <c r="BT21" s="3">
        <v>0.53333333333333333</v>
      </c>
      <c r="BU21" t="s">
        <v>243</v>
      </c>
      <c r="BV21" t="s">
        <v>79</v>
      </c>
      <c r="BY21">
        <v>186237.77</v>
      </c>
      <c r="CA21" t="s">
        <v>244</v>
      </c>
      <c r="CC21" t="s">
        <v>93</v>
      </c>
      <c r="CD21">
        <v>6001</v>
      </c>
      <c r="CE21" t="s">
        <v>80</v>
      </c>
      <c r="CI21">
        <v>2</v>
      </c>
      <c r="CJ21">
        <v>2</v>
      </c>
      <c r="CK21" t="s">
        <v>81</v>
      </c>
      <c r="CL21" t="s">
        <v>82</v>
      </c>
    </row>
    <row r="22" spans="1:90" x14ac:dyDescent="0.25">
      <c r="A22" t="s">
        <v>175</v>
      </c>
      <c r="B22" t="s">
        <v>176</v>
      </c>
      <c r="C22" t="s">
        <v>72</v>
      </c>
      <c r="E22" t="str">
        <f>"009940541806"</f>
        <v>009940541806</v>
      </c>
      <c r="F22" s="2">
        <v>44169</v>
      </c>
      <c r="G22">
        <v>202106</v>
      </c>
      <c r="H22" t="s">
        <v>73</v>
      </c>
      <c r="I22" t="s">
        <v>74</v>
      </c>
      <c r="J22" t="s">
        <v>174</v>
      </c>
      <c r="K22" t="s">
        <v>75</v>
      </c>
      <c r="L22" t="s">
        <v>90</v>
      </c>
      <c r="M22" t="s">
        <v>91</v>
      </c>
      <c r="N22" t="s">
        <v>245</v>
      </c>
      <c r="O22" t="s">
        <v>78</v>
      </c>
      <c r="P22" t="str">
        <f>"NA                            "</f>
        <v xml:space="preserve">NA                            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28.65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G22">
        <v>0</v>
      </c>
      <c r="BH22">
        <v>2</v>
      </c>
      <c r="BI22">
        <v>65.099999999999994</v>
      </c>
      <c r="BJ22">
        <v>54.7</v>
      </c>
      <c r="BK22">
        <v>66</v>
      </c>
      <c r="BL22">
        <v>306.52999999999997</v>
      </c>
      <c r="BM22">
        <v>45.98</v>
      </c>
      <c r="BN22">
        <v>352.51</v>
      </c>
      <c r="BO22">
        <v>352.51</v>
      </c>
      <c r="BQ22" t="s">
        <v>246</v>
      </c>
      <c r="BR22" t="s">
        <v>205</v>
      </c>
      <c r="BS22" s="2">
        <v>44172</v>
      </c>
      <c r="BT22" s="3">
        <v>0.70763888888888893</v>
      </c>
      <c r="BU22" t="s">
        <v>173</v>
      </c>
      <c r="BV22" t="s">
        <v>79</v>
      </c>
      <c r="BY22">
        <v>273608.99</v>
      </c>
      <c r="CA22" t="s">
        <v>165</v>
      </c>
      <c r="CC22" t="s">
        <v>91</v>
      </c>
      <c r="CD22">
        <v>4001</v>
      </c>
      <c r="CE22" t="s">
        <v>80</v>
      </c>
      <c r="CF22" s="2">
        <v>44172</v>
      </c>
      <c r="CI22">
        <v>2</v>
      </c>
      <c r="CJ22">
        <v>1</v>
      </c>
      <c r="CK22" t="s">
        <v>81</v>
      </c>
      <c r="CL22" t="s">
        <v>82</v>
      </c>
    </row>
    <row r="23" spans="1:90" x14ac:dyDescent="0.25">
      <c r="A23" t="s">
        <v>175</v>
      </c>
      <c r="B23" t="s">
        <v>176</v>
      </c>
      <c r="C23" t="s">
        <v>72</v>
      </c>
      <c r="E23" t="str">
        <f>"009940487736"</f>
        <v>009940487736</v>
      </c>
      <c r="F23" s="2">
        <v>44167</v>
      </c>
      <c r="G23">
        <v>202106</v>
      </c>
      <c r="H23" t="s">
        <v>167</v>
      </c>
      <c r="I23" t="s">
        <v>168</v>
      </c>
      <c r="J23" t="s">
        <v>198</v>
      </c>
      <c r="K23" t="s">
        <v>75</v>
      </c>
      <c r="L23" t="s">
        <v>88</v>
      </c>
      <c r="M23" t="s">
        <v>89</v>
      </c>
      <c r="N23" t="s">
        <v>247</v>
      </c>
      <c r="O23" t="s">
        <v>78</v>
      </c>
      <c r="P23" t="str">
        <f>"SHERWYN                       "</f>
        <v xml:space="preserve">SHERWYN                       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8.24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G23">
        <v>0</v>
      </c>
      <c r="BH23">
        <v>1</v>
      </c>
      <c r="BI23">
        <v>2</v>
      </c>
      <c r="BJ23">
        <v>6.8</v>
      </c>
      <c r="BK23">
        <v>7</v>
      </c>
      <c r="BL23">
        <v>91.74</v>
      </c>
      <c r="BM23">
        <v>13.76</v>
      </c>
      <c r="BN23">
        <v>105.5</v>
      </c>
      <c r="BO23">
        <v>105.5</v>
      </c>
      <c r="BQ23" t="s">
        <v>248</v>
      </c>
      <c r="BR23" t="s">
        <v>169</v>
      </c>
      <c r="BS23" s="2">
        <v>44169</v>
      </c>
      <c r="BT23" s="3">
        <v>0.36805555555555558</v>
      </c>
      <c r="BU23" t="s">
        <v>249</v>
      </c>
      <c r="BV23" t="s">
        <v>82</v>
      </c>
      <c r="BY23">
        <v>34200</v>
      </c>
      <c r="CC23" t="s">
        <v>89</v>
      </c>
      <c r="CD23">
        <v>2000</v>
      </c>
      <c r="CE23" t="s">
        <v>80</v>
      </c>
      <c r="CF23" s="2">
        <v>44170</v>
      </c>
      <c r="CI23">
        <v>1</v>
      </c>
      <c r="CJ23">
        <v>2</v>
      </c>
      <c r="CK23" t="s">
        <v>164</v>
      </c>
      <c r="CL23" t="s">
        <v>82</v>
      </c>
    </row>
    <row r="24" spans="1:90" x14ac:dyDescent="0.25">
      <c r="A24" t="s">
        <v>175</v>
      </c>
      <c r="B24" t="s">
        <v>176</v>
      </c>
      <c r="C24" t="s">
        <v>72</v>
      </c>
      <c r="E24" t="str">
        <f>"009940541811"</f>
        <v>009940541811</v>
      </c>
      <c r="F24" s="2">
        <v>44169</v>
      </c>
      <c r="G24">
        <v>202106</v>
      </c>
      <c r="H24" t="s">
        <v>73</v>
      </c>
      <c r="I24" t="s">
        <v>74</v>
      </c>
      <c r="J24" t="s">
        <v>174</v>
      </c>
      <c r="K24" t="s">
        <v>75</v>
      </c>
      <c r="L24" t="s">
        <v>113</v>
      </c>
      <c r="M24" t="s">
        <v>114</v>
      </c>
      <c r="N24" t="s">
        <v>250</v>
      </c>
      <c r="O24" t="s">
        <v>78</v>
      </c>
      <c r="P24" t="str">
        <f>"NA                            "</f>
        <v xml:space="preserve">NA                            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8.93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G24">
        <v>0</v>
      </c>
      <c r="BH24">
        <v>1</v>
      </c>
      <c r="BI24">
        <v>2.7</v>
      </c>
      <c r="BJ24">
        <v>1.5</v>
      </c>
      <c r="BK24">
        <v>3</v>
      </c>
      <c r="BL24">
        <v>98.97</v>
      </c>
      <c r="BM24">
        <v>14.85</v>
      </c>
      <c r="BN24">
        <v>113.82</v>
      </c>
      <c r="BO24">
        <v>113.82</v>
      </c>
      <c r="BQ24" t="s">
        <v>251</v>
      </c>
      <c r="BR24" t="s">
        <v>205</v>
      </c>
      <c r="BS24" s="2">
        <v>44172</v>
      </c>
      <c r="BT24" s="3">
        <v>0.51736111111111105</v>
      </c>
      <c r="BU24" t="s">
        <v>252</v>
      </c>
      <c r="BV24" t="s">
        <v>79</v>
      </c>
      <c r="BY24">
        <v>7425.68</v>
      </c>
      <c r="CA24" t="s">
        <v>253</v>
      </c>
      <c r="CC24" t="s">
        <v>114</v>
      </c>
      <c r="CD24">
        <v>5213</v>
      </c>
      <c r="CE24" t="s">
        <v>80</v>
      </c>
      <c r="CF24" s="2">
        <v>44173</v>
      </c>
      <c r="CI24">
        <v>2</v>
      </c>
      <c r="CJ24">
        <v>1</v>
      </c>
      <c r="CK24" t="s">
        <v>94</v>
      </c>
      <c r="CL24" t="s">
        <v>82</v>
      </c>
    </row>
    <row r="25" spans="1:90" x14ac:dyDescent="0.25">
      <c r="A25" t="s">
        <v>175</v>
      </c>
      <c r="B25" t="s">
        <v>176</v>
      </c>
      <c r="C25" t="s">
        <v>72</v>
      </c>
      <c r="E25" t="str">
        <f>"009940541812"</f>
        <v>009940541812</v>
      </c>
      <c r="F25" s="2">
        <v>44169</v>
      </c>
      <c r="G25">
        <v>202106</v>
      </c>
      <c r="H25" t="s">
        <v>73</v>
      </c>
      <c r="I25" t="s">
        <v>74</v>
      </c>
      <c r="J25" t="s">
        <v>174</v>
      </c>
      <c r="K25" t="s">
        <v>75</v>
      </c>
      <c r="L25" t="s">
        <v>92</v>
      </c>
      <c r="M25" t="s">
        <v>93</v>
      </c>
      <c r="N25" t="s">
        <v>254</v>
      </c>
      <c r="O25" t="s">
        <v>78</v>
      </c>
      <c r="P25" t="str">
        <f>"NA                            "</f>
        <v xml:space="preserve">NA                            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8.93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G25">
        <v>0</v>
      </c>
      <c r="BH25">
        <v>1</v>
      </c>
      <c r="BI25">
        <v>2.7</v>
      </c>
      <c r="BJ25">
        <v>1.9</v>
      </c>
      <c r="BK25">
        <v>3</v>
      </c>
      <c r="BL25">
        <v>98.97</v>
      </c>
      <c r="BM25">
        <v>14.85</v>
      </c>
      <c r="BN25">
        <v>113.82</v>
      </c>
      <c r="BO25">
        <v>113.82</v>
      </c>
      <c r="BQ25" t="s">
        <v>255</v>
      </c>
      <c r="BR25" t="s">
        <v>205</v>
      </c>
      <c r="BS25" s="2">
        <v>44172</v>
      </c>
      <c r="BT25" s="3">
        <v>0.38541666666666669</v>
      </c>
      <c r="BU25" t="s">
        <v>256</v>
      </c>
      <c r="BV25" t="s">
        <v>79</v>
      </c>
      <c r="BY25">
        <v>9395.5</v>
      </c>
      <c r="CA25" t="s">
        <v>158</v>
      </c>
      <c r="CC25" t="s">
        <v>93</v>
      </c>
      <c r="CD25">
        <v>6000</v>
      </c>
      <c r="CE25" t="s">
        <v>80</v>
      </c>
      <c r="CF25" s="2">
        <v>44172</v>
      </c>
      <c r="CI25">
        <v>2</v>
      </c>
      <c r="CJ25">
        <v>1</v>
      </c>
      <c r="CK25" t="s">
        <v>94</v>
      </c>
      <c r="CL25" t="s">
        <v>82</v>
      </c>
    </row>
    <row r="26" spans="1:90" x14ac:dyDescent="0.25">
      <c r="A26" t="s">
        <v>175</v>
      </c>
      <c r="B26" t="s">
        <v>176</v>
      </c>
      <c r="C26" t="s">
        <v>72</v>
      </c>
      <c r="E26" t="str">
        <f>"009940541813"</f>
        <v>009940541813</v>
      </c>
      <c r="F26" s="2">
        <v>44169</v>
      </c>
      <c r="G26">
        <v>202106</v>
      </c>
      <c r="H26" t="s">
        <v>73</v>
      </c>
      <c r="I26" t="s">
        <v>74</v>
      </c>
      <c r="J26" t="s">
        <v>174</v>
      </c>
      <c r="K26" t="s">
        <v>75</v>
      </c>
      <c r="L26" t="s">
        <v>143</v>
      </c>
      <c r="M26" t="s">
        <v>143</v>
      </c>
      <c r="N26" t="s">
        <v>257</v>
      </c>
      <c r="O26" t="s">
        <v>78</v>
      </c>
      <c r="P26" t="str">
        <f>"MT CT                         "</f>
        <v xml:space="preserve">MT CT                         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6.18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G26">
        <v>0</v>
      </c>
      <c r="BH26">
        <v>1</v>
      </c>
      <c r="BI26">
        <v>11.9</v>
      </c>
      <c r="BJ26">
        <v>13.1</v>
      </c>
      <c r="BK26">
        <v>13</v>
      </c>
      <c r="BL26">
        <v>70.06</v>
      </c>
      <c r="BM26">
        <v>10.51</v>
      </c>
      <c r="BN26">
        <v>80.569999999999993</v>
      </c>
      <c r="BO26">
        <v>80.569999999999993</v>
      </c>
      <c r="BQ26" t="s">
        <v>144</v>
      </c>
      <c r="BR26" t="s">
        <v>205</v>
      </c>
      <c r="BS26" s="2">
        <v>44172</v>
      </c>
      <c r="BT26" s="3">
        <v>0.5625</v>
      </c>
      <c r="BU26" t="s">
        <v>144</v>
      </c>
      <c r="BV26" t="s">
        <v>79</v>
      </c>
      <c r="BY26">
        <v>65481.89</v>
      </c>
      <c r="CC26" t="s">
        <v>143</v>
      </c>
      <c r="CD26">
        <v>7646</v>
      </c>
      <c r="CE26" t="s">
        <v>80</v>
      </c>
      <c r="CF26" s="2">
        <v>44173</v>
      </c>
      <c r="CI26">
        <v>1</v>
      </c>
      <c r="CJ26">
        <v>1</v>
      </c>
      <c r="CK26" t="s">
        <v>106</v>
      </c>
      <c r="CL26" t="s">
        <v>82</v>
      </c>
    </row>
    <row r="27" spans="1:90" x14ac:dyDescent="0.25">
      <c r="A27" t="s">
        <v>175</v>
      </c>
      <c r="B27" t="s">
        <v>176</v>
      </c>
      <c r="C27" t="s">
        <v>72</v>
      </c>
      <c r="E27" t="str">
        <f>"009940541809"</f>
        <v>009940541809</v>
      </c>
      <c r="F27" s="2">
        <v>44172</v>
      </c>
      <c r="G27">
        <v>202106</v>
      </c>
      <c r="H27" t="s">
        <v>73</v>
      </c>
      <c r="I27" t="s">
        <v>74</v>
      </c>
      <c r="J27" t="s">
        <v>174</v>
      </c>
      <c r="K27" t="s">
        <v>75</v>
      </c>
      <c r="L27" t="s">
        <v>101</v>
      </c>
      <c r="M27" t="s">
        <v>102</v>
      </c>
      <c r="N27" t="s">
        <v>258</v>
      </c>
      <c r="O27" t="s">
        <v>78</v>
      </c>
      <c r="P27" t="str">
        <f>"MT CAPE TOWN                  "</f>
        <v xml:space="preserve">MT CAPE TOWN                  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10.72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G27">
        <v>0</v>
      </c>
      <c r="BH27">
        <v>1</v>
      </c>
      <c r="BI27">
        <v>5.5</v>
      </c>
      <c r="BJ27">
        <v>4.0999999999999996</v>
      </c>
      <c r="BK27">
        <v>6</v>
      </c>
      <c r="BL27">
        <v>117.78</v>
      </c>
      <c r="BM27">
        <v>17.670000000000002</v>
      </c>
      <c r="BN27">
        <v>135.44999999999999</v>
      </c>
      <c r="BO27">
        <v>135.44999999999999</v>
      </c>
      <c r="BQ27" t="s">
        <v>259</v>
      </c>
      <c r="BR27" t="s">
        <v>205</v>
      </c>
      <c r="BS27" s="2">
        <v>44175</v>
      </c>
      <c r="BT27" s="3">
        <v>0.375</v>
      </c>
      <c r="BU27" t="s">
        <v>260</v>
      </c>
      <c r="BV27" t="s">
        <v>79</v>
      </c>
      <c r="BY27">
        <v>20486.7</v>
      </c>
      <c r="CA27" t="s">
        <v>166</v>
      </c>
      <c r="CC27" t="s">
        <v>102</v>
      </c>
      <c r="CD27">
        <v>699</v>
      </c>
      <c r="CE27" t="s">
        <v>261</v>
      </c>
      <c r="CF27" s="2">
        <v>44175</v>
      </c>
      <c r="CI27">
        <v>3</v>
      </c>
      <c r="CJ27">
        <v>3</v>
      </c>
      <c r="CK27" t="s">
        <v>103</v>
      </c>
      <c r="CL27" t="s">
        <v>82</v>
      </c>
    </row>
    <row r="28" spans="1:90" x14ac:dyDescent="0.25">
      <c r="A28" t="s">
        <v>175</v>
      </c>
      <c r="B28" t="s">
        <v>176</v>
      </c>
      <c r="C28" t="s">
        <v>72</v>
      </c>
      <c r="E28" t="str">
        <f>"009939899870"</f>
        <v>009939899870</v>
      </c>
      <c r="F28" s="2">
        <v>44172</v>
      </c>
      <c r="G28">
        <v>202106</v>
      </c>
      <c r="H28" t="s">
        <v>104</v>
      </c>
      <c r="I28" t="s">
        <v>105</v>
      </c>
      <c r="J28" t="s">
        <v>174</v>
      </c>
      <c r="K28" t="s">
        <v>75</v>
      </c>
      <c r="L28" t="s">
        <v>120</v>
      </c>
      <c r="M28" t="s">
        <v>121</v>
      </c>
      <c r="N28" t="s">
        <v>262</v>
      </c>
      <c r="O28" t="s">
        <v>78</v>
      </c>
      <c r="P28" t="str">
        <f>"...                           "</f>
        <v xml:space="preserve">...                           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7.01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G28">
        <v>0</v>
      </c>
      <c r="BH28">
        <v>1</v>
      </c>
      <c r="BI28">
        <v>13.8</v>
      </c>
      <c r="BJ28">
        <v>18.5</v>
      </c>
      <c r="BK28">
        <v>19</v>
      </c>
      <c r="BL28">
        <v>78.77</v>
      </c>
      <c r="BM28">
        <v>11.82</v>
      </c>
      <c r="BN28">
        <v>90.59</v>
      </c>
      <c r="BO28">
        <v>90.59</v>
      </c>
      <c r="BQ28" t="s">
        <v>136</v>
      </c>
      <c r="BR28" t="s">
        <v>263</v>
      </c>
      <c r="BS28" s="2">
        <v>44174</v>
      </c>
      <c r="BT28" s="3">
        <v>0.51388888888888895</v>
      </c>
      <c r="BU28" t="s">
        <v>264</v>
      </c>
      <c r="BV28" t="s">
        <v>82</v>
      </c>
      <c r="BY28">
        <v>92749.440000000002</v>
      </c>
      <c r="CA28" t="s">
        <v>142</v>
      </c>
      <c r="CC28" t="s">
        <v>121</v>
      </c>
      <c r="CD28">
        <v>2125</v>
      </c>
      <c r="CE28" t="s">
        <v>80</v>
      </c>
      <c r="CF28" s="2">
        <v>44175</v>
      </c>
      <c r="CI28">
        <v>1</v>
      </c>
      <c r="CJ28">
        <v>2</v>
      </c>
      <c r="CK28" t="s">
        <v>106</v>
      </c>
      <c r="CL28" t="s">
        <v>82</v>
      </c>
    </row>
    <row r="29" spans="1:90" x14ac:dyDescent="0.25">
      <c r="A29" t="s">
        <v>175</v>
      </c>
      <c r="B29" t="s">
        <v>176</v>
      </c>
      <c r="C29" t="s">
        <v>72</v>
      </c>
      <c r="E29" t="str">
        <f>"009940541797"</f>
        <v>009940541797</v>
      </c>
      <c r="F29" s="2">
        <v>44172</v>
      </c>
      <c r="G29">
        <v>202106</v>
      </c>
      <c r="H29" t="s">
        <v>73</v>
      </c>
      <c r="I29" t="s">
        <v>74</v>
      </c>
      <c r="J29" t="s">
        <v>174</v>
      </c>
      <c r="K29" t="s">
        <v>75</v>
      </c>
      <c r="L29" t="s">
        <v>132</v>
      </c>
      <c r="M29" t="s">
        <v>74</v>
      </c>
      <c r="N29" t="s">
        <v>265</v>
      </c>
      <c r="O29" t="s">
        <v>78</v>
      </c>
      <c r="P29" t="str">
        <f>"MT-CT                         "</f>
        <v xml:space="preserve">MT-CT                         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6.18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G29">
        <v>0</v>
      </c>
      <c r="BH29">
        <v>1</v>
      </c>
      <c r="BI29">
        <v>3.2</v>
      </c>
      <c r="BJ29">
        <v>2.8</v>
      </c>
      <c r="BK29">
        <v>4</v>
      </c>
      <c r="BL29">
        <v>70.06</v>
      </c>
      <c r="BM29">
        <v>10.51</v>
      </c>
      <c r="BN29">
        <v>80.569999999999993</v>
      </c>
      <c r="BO29">
        <v>80.569999999999993</v>
      </c>
      <c r="BQ29" t="s">
        <v>266</v>
      </c>
      <c r="BR29" t="s">
        <v>205</v>
      </c>
      <c r="BS29" s="2">
        <v>44173</v>
      </c>
      <c r="BT29" s="3">
        <v>0.41180555555555554</v>
      </c>
      <c r="BU29" t="s">
        <v>267</v>
      </c>
      <c r="BV29" t="s">
        <v>79</v>
      </c>
      <c r="BY29">
        <v>14118.3</v>
      </c>
      <c r="CA29" t="s">
        <v>128</v>
      </c>
      <c r="CC29" t="s">
        <v>74</v>
      </c>
      <c r="CD29">
        <v>7535</v>
      </c>
      <c r="CE29" t="s">
        <v>146</v>
      </c>
      <c r="CF29" s="2">
        <v>44174</v>
      </c>
      <c r="CI29">
        <v>1</v>
      </c>
      <c r="CJ29">
        <v>1</v>
      </c>
      <c r="CK29" t="s">
        <v>106</v>
      </c>
      <c r="CL29" t="s">
        <v>82</v>
      </c>
    </row>
    <row r="30" spans="1:90" x14ac:dyDescent="0.25">
      <c r="A30" t="s">
        <v>175</v>
      </c>
      <c r="B30" t="s">
        <v>176</v>
      </c>
      <c r="C30" t="s">
        <v>72</v>
      </c>
      <c r="E30" t="str">
        <f>"009940541824"</f>
        <v>009940541824</v>
      </c>
      <c r="F30" s="2">
        <v>44172</v>
      </c>
      <c r="G30">
        <v>202106</v>
      </c>
      <c r="H30" t="s">
        <v>73</v>
      </c>
      <c r="I30" t="s">
        <v>74</v>
      </c>
      <c r="J30" t="s">
        <v>174</v>
      </c>
      <c r="K30" t="s">
        <v>75</v>
      </c>
      <c r="L30" t="s">
        <v>92</v>
      </c>
      <c r="M30" t="s">
        <v>93</v>
      </c>
      <c r="N30" t="s">
        <v>268</v>
      </c>
      <c r="O30" t="s">
        <v>117</v>
      </c>
      <c r="P30" t="str">
        <f>"MT CT                         "</f>
        <v xml:space="preserve">MT CT                         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4.4000000000000004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G30">
        <v>0</v>
      </c>
      <c r="BH30">
        <v>1</v>
      </c>
      <c r="BI30">
        <v>0.9</v>
      </c>
      <c r="BJ30">
        <v>1.2</v>
      </c>
      <c r="BK30">
        <v>1.5</v>
      </c>
      <c r="BL30">
        <v>46.27</v>
      </c>
      <c r="BM30">
        <v>6.94</v>
      </c>
      <c r="BN30">
        <v>53.21</v>
      </c>
      <c r="BO30">
        <v>53.21</v>
      </c>
      <c r="BQ30" t="s">
        <v>269</v>
      </c>
      <c r="BR30" t="s">
        <v>205</v>
      </c>
      <c r="BS30" s="2">
        <v>44176</v>
      </c>
      <c r="BT30" s="3">
        <v>0.4201388888888889</v>
      </c>
      <c r="BU30" t="s">
        <v>270</v>
      </c>
      <c r="BV30" t="s">
        <v>82</v>
      </c>
      <c r="BW30" t="s">
        <v>108</v>
      </c>
      <c r="BX30" t="s">
        <v>157</v>
      </c>
      <c r="BY30">
        <v>5962.32</v>
      </c>
      <c r="BZ30" t="s">
        <v>118</v>
      </c>
      <c r="CA30" t="s">
        <v>158</v>
      </c>
      <c r="CC30" t="s">
        <v>93</v>
      </c>
      <c r="CD30">
        <v>6001</v>
      </c>
      <c r="CE30" t="s">
        <v>271</v>
      </c>
      <c r="CF30" s="2">
        <v>44176</v>
      </c>
      <c r="CI30">
        <v>1</v>
      </c>
      <c r="CJ30">
        <v>4</v>
      </c>
      <c r="CK30">
        <v>21</v>
      </c>
      <c r="CL30" t="s">
        <v>82</v>
      </c>
    </row>
    <row r="31" spans="1:90" x14ac:dyDescent="0.25">
      <c r="A31" t="s">
        <v>175</v>
      </c>
      <c r="B31" t="s">
        <v>176</v>
      </c>
      <c r="C31" t="s">
        <v>72</v>
      </c>
      <c r="E31" t="str">
        <f>"009940541814"</f>
        <v>009940541814</v>
      </c>
      <c r="F31" s="2">
        <v>44172</v>
      </c>
      <c r="G31">
        <v>202106</v>
      </c>
      <c r="H31" t="s">
        <v>73</v>
      </c>
      <c r="I31" t="s">
        <v>74</v>
      </c>
      <c r="J31" t="s">
        <v>174</v>
      </c>
      <c r="K31" t="s">
        <v>75</v>
      </c>
      <c r="L31" t="s">
        <v>90</v>
      </c>
      <c r="M31" t="s">
        <v>91</v>
      </c>
      <c r="N31" t="s">
        <v>272</v>
      </c>
      <c r="O31" t="s">
        <v>117</v>
      </c>
      <c r="P31" t="str">
        <f>"MT CT                         "</f>
        <v xml:space="preserve">MT CT                         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5.49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G31">
        <v>0</v>
      </c>
      <c r="BH31">
        <v>1</v>
      </c>
      <c r="BI31">
        <v>0.9</v>
      </c>
      <c r="BJ31">
        <v>2.2000000000000002</v>
      </c>
      <c r="BK31">
        <v>2.5</v>
      </c>
      <c r="BL31">
        <v>57.82</v>
      </c>
      <c r="BM31">
        <v>8.67</v>
      </c>
      <c r="BN31">
        <v>66.489999999999995</v>
      </c>
      <c r="BO31">
        <v>66.489999999999995</v>
      </c>
      <c r="BQ31" t="s">
        <v>209</v>
      </c>
      <c r="BR31" t="s">
        <v>205</v>
      </c>
      <c r="BS31" s="2">
        <v>44174</v>
      </c>
      <c r="BT31" s="3">
        <v>0.42222222222222222</v>
      </c>
      <c r="BU31" t="s">
        <v>273</v>
      </c>
      <c r="BV31" t="s">
        <v>82</v>
      </c>
      <c r="BW31" t="s">
        <v>85</v>
      </c>
      <c r="BX31" t="s">
        <v>135</v>
      </c>
      <c r="BY31">
        <v>10778.76</v>
      </c>
      <c r="BZ31" t="s">
        <v>118</v>
      </c>
      <c r="CA31" t="s">
        <v>274</v>
      </c>
      <c r="CC31" t="s">
        <v>91</v>
      </c>
      <c r="CD31">
        <v>4000</v>
      </c>
      <c r="CE31" t="s">
        <v>271</v>
      </c>
      <c r="CF31" s="2">
        <v>44174</v>
      </c>
      <c r="CI31">
        <v>1</v>
      </c>
      <c r="CJ31">
        <v>2</v>
      </c>
      <c r="CK31">
        <v>21</v>
      </c>
      <c r="CL31" t="s">
        <v>82</v>
      </c>
    </row>
    <row r="32" spans="1:90" x14ac:dyDescent="0.25">
      <c r="A32" t="s">
        <v>175</v>
      </c>
      <c r="B32" t="s">
        <v>176</v>
      </c>
      <c r="C32" t="s">
        <v>72</v>
      </c>
      <c r="E32" t="str">
        <f>"009939975348"</f>
        <v>009939975348</v>
      </c>
      <c r="F32" s="2">
        <v>44173</v>
      </c>
      <c r="G32">
        <v>202106</v>
      </c>
      <c r="H32" t="s">
        <v>113</v>
      </c>
      <c r="I32" t="s">
        <v>114</v>
      </c>
      <c r="J32" t="s">
        <v>198</v>
      </c>
      <c r="K32" t="s">
        <v>75</v>
      </c>
      <c r="L32" t="s">
        <v>92</v>
      </c>
      <c r="M32" t="s">
        <v>93</v>
      </c>
      <c r="N32" t="s">
        <v>275</v>
      </c>
      <c r="O32" t="s">
        <v>117</v>
      </c>
      <c r="P32" t="str">
        <f>"                              "</f>
        <v xml:space="preserve">                              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4.4000000000000004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G32">
        <v>0</v>
      </c>
      <c r="BH32">
        <v>1</v>
      </c>
      <c r="BI32">
        <v>1</v>
      </c>
      <c r="BJ32">
        <v>0.4</v>
      </c>
      <c r="BK32">
        <v>1</v>
      </c>
      <c r="BL32">
        <v>46.27</v>
      </c>
      <c r="BM32">
        <v>6.94</v>
      </c>
      <c r="BN32">
        <v>53.21</v>
      </c>
      <c r="BO32">
        <v>53.21</v>
      </c>
      <c r="BQ32" t="s">
        <v>199</v>
      </c>
      <c r="BR32" t="s">
        <v>202</v>
      </c>
      <c r="BS32" s="2">
        <v>44175</v>
      </c>
      <c r="BT32" s="3">
        <v>0.4201388888888889</v>
      </c>
      <c r="BU32" t="s">
        <v>201</v>
      </c>
      <c r="BV32" t="s">
        <v>82</v>
      </c>
      <c r="BW32" t="s">
        <v>108</v>
      </c>
      <c r="BX32" t="s">
        <v>109</v>
      </c>
      <c r="BY32">
        <v>1786</v>
      </c>
      <c r="BZ32" t="s">
        <v>118</v>
      </c>
      <c r="CC32" t="s">
        <v>93</v>
      </c>
      <c r="CD32">
        <v>6000</v>
      </c>
      <c r="CE32" t="s">
        <v>80</v>
      </c>
      <c r="CF32" s="2">
        <v>44175</v>
      </c>
      <c r="CI32">
        <v>1</v>
      </c>
      <c r="CJ32">
        <v>2</v>
      </c>
      <c r="CK32">
        <v>21</v>
      </c>
      <c r="CL32" t="s">
        <v>82</v>
      </c>
    </row>
    <row r="33" spans="1:91" x14ac:dyDescent="0.25">
      <c r="A33" t="s">
        <v>175</v>
      </c>
      <c r="B33" t="s">
        <v>176</v>
      </c>
      <c r="C33" t="s">
        <v>72</v>
      </c>
      <c r="E33" t="str">
        <f>"009940413028"</f>
        <v>009940413028</v>
      </c>
      <c r="F33" s="2">
        <v>44172</v>
      </c>
      <c r="G33">
        <v>202106</v>
      </c>
      <c r="H33" t="s">
        <v>73</v>
      </c>
      <c r="I33" t="s">
        <v>74</v>
      </c>
      <c r="J33" t="s">
        <v>174</v>
      </c>
      <c r="K33" t="s">
        <v>75</v>
      </c>
      <c r="L33" t="s">
        <v>276</v>
      </c>
      <c r="M33" t="s">
        <v>84</v>
      </c>
      <c r="N33" t="s">
        <v>277</v>
      </c>
      <c r="O33" t="s">
        <v>78</v>
      </c>
      <c r="P33" t="str">
        <f>"MT CAPE TOWN                  "</f>
        <v xml:space="preserve">MT CAPE TOWN                  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9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G33">
        <v>0</v>
      </c>
      <c r="BH33">
        <v>1</v>
      </c>
      <c r="BI33">
        <v>5.0999999999999996</v>
      </c>
      <c r="BJ33">
        <v>7.2</v>
      </c>
      <c r="BK33">
        <v>8</v>
      </c>
      <c r="BL33">
        <v>99.71</v>
      </c>
      <c r="BM33">
        <v>14.96</v>
      </c>
      <c r="BN33">
        <v>114.67</v>
      </c>
      <c r="BO33">
        <v>114.67</v>
      </c>
      <c r="BQ33" t="s">
        <v>278</v>
      </c>
      <c r="BR33" t="s">
        <v>279</v>
      </c>
      <c r="BS33" s="2">
        <v>44176</v>
      </c>
      <c r="BT33" s="3">
        <v>0.47569444444444442</v>
      </c>
      <c r="BU33" t="s">
        <v>280</v>
      </c>
      <c r="BV33" t="s">
        <v>82</v>
      </c>
      <c r="BW33" t="s">
        <v>85</v>
      </c>
      <c r="BX33" t="s">
        <v>86</v>
      </c>
      <c r="BY33">
        <v>35862.639999999999</v>
      </c>
      <c r="CA33" t="s">
        <v>281</v>
      </c>
      <c r="CC33" t="s">
        <v>84</v>
      </c>
      <c r="CD33">
        <v>81</v>
      </c>
      <c r="CE33" t="s">
        <v>80</v>
      </c>
      <c r="CF33" s="2">
        <v>44179</v>
      </c>
      <c r="CI33">
        <v>0</v>
      </c>
      <c r="CJ33">
        <v>0</v>
      </c>
      <c r="CK33" t="s">
        <v>81</v>
      </c>
      <c r="CL33" t="s">
        <v>82</v>
      </c>
    </row>
    <row r="34" spans="1:91" x14ac:dyDescent="0.25">
      <c r="A34" t="s">
        <v>175</v>
      </c>
      <c r="B34" t="s">
        <v>176</v>
      </c>
      <c r="C34" t="s">
        <v>72</v>
      </c>
      <c r="E34" t="str">
        <f>"009940298424"</f>
        <v>009940298424</v>
      </c>
      <c r="F34" s="2">
        <v>44172</v>
      </c>
      <c r="G34">
        <v>202106</v>
      </c>
      <c r="H34" t="s">
        <v>104</v>
      </c>
      <c r="I34" t="s">
        <v>105</v>
      </c>
      <c r="J34" t="s">
        <v>174</v>
      </c>
      <c r="K34" t="s">
        <v>75</v>
      </c>
      <c r="L34" t="s">
        <v>90</v>
      </c>
      <c r="M34" t="s">
        <v>91</v>
      </c>
      <c r="N34" t="s">
        <v>174</v>
      </c>
      <c r="O34" t="s">
        <v>78</v>
      </c>
      <c r="P34" t="str">
        <f>"...                           "</f>
        <v xml:space="preserve">...                           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30.66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G34">
        <v>0</v>
      </c>
      <c r="BH34">
        <v>6</v>
      </c>
      <c r="BI34">
        <v>32.9</v>
      </c>
      <c r="BJ34">
        <v>108.2</v>
      </c>
      <c r="BK34">
        <v>109</v>
      </c>
      <c r="BL34">
        <v>327.66000000000003</v>
      </c>
      <c r="BM34">
        <v>49.15</v>
      </c>
      <c r="BN34">
        <v>376.81</v>
      </c>
      <c r="BO34">
        <v>376.81</v>
      </c>
      <c r="BQ34" t="s">
        <v>282</v>
      </c>
      <c r="BR34" t="s">
        <v>283</v>
      </c>
      <c r="BS34" s="2">
        <v>44173</v>
      </c>
      <c r="BT34" s="3">
        <v>0.70486111111111116</v>
      </c>
      <c r="BU34" t="s">
        <v>171</v>
      </c>
      <c r="BV34" t="s">
        <v>79</v>
      </c>
      <c r="BY34">
        <v>540769.04</v>
      </c>
      <c r="CA34" t="s">
        <v>172</v>
      </c>
      <c r="CC34" t="s">
        <v>91</v>
      </c>
      <c r="CD34">
        <v>4000</v>
      </c>
      <c r="CE34" t="s">
        <v>80</v>
      </c>
      <c r="CF34" s="2">
        <v>44173</v>
      </c>
      <c r="CI34">
        <v>1</v>
      </c>
      <c r="CJ34">
        <v>1</v>
      </c>
      <c r="CK34" t="s">
        <v>163</v>
      </c>
      <c r="CL34" t="s">
        <v>82</v>
      </c>
    </row>
    <row r="35" spans="1:91" x14ac:dyDescent="0.25">
      <c r="A35" t="s">
        <v>175</v>
      </c>
      <c r="B35" t="s">
        <v>176</v>
      </c>
      <c r="C35" t="s">
        <v>72</v>
      </c>
      <c r="E35" t="str">
        <f>"009940845618"</f>
        <v>009940845618</v>
      </c>
      <c r="F35" s="2">
        <v>44174</v>
      </c>
      <c r="G35">
        <v>202106</v>
      </c>
      <c r="H35" t="s">
        <v>101</v>
      </c>
      <c r="I35" t="s">
        <v>102</v>
      </c>
      <c r="J35" t="s">
        <v>179</v>
      </c>
      <c r="K35" t="s">
        <v>75</v>
      </c>
      <c r="L35" t="s">
        <v>83</v>
      </c>
      <c r="M35" t="s">
        <v>84</v>
      </c>
      <c r="N35" t="s">
        <v>284</v>
      </c>
      <c r="O35" t="s">
        <v>117</v>
      </c>
      <c r="P35" t="str">
        <f>"                              "</f>
        <v xml:space="preserve">                              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12.08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G35">
        <v>0</v>
      </c>
      <c r="BH35">
        <v>1</v>
      </c>
      <c r="BI35">
        <v>5.2</v>
      </c>
      <c r="BJ35">
        <v>5.0999999999999996</v>
      </c>
      <c r="BK35">
        <v>5.5</v>
      </c>
      <c r="BL35">
        <v>127.17</v>
      </c>
      <c r="BM35">
        <v>19.079999999999998</v>
      </c>
      <c r="BN35">
        <v>146.25</v>
      </c>
      <c r="BO35">
        <v>146.25</v>
      </c>
      <c r="BQ35" t="s">
        <v>285</v>
      </c>
      <c r="BR35" t="s">
        <v>209</v>
      </c>
      <c r="BS35" s="2">
        <v>44175</v>
      </c>
      <c r="BT35" s="3">
        <v>0.375</v>
      </c>
      <c r="BU35" t="s">
        <v>286</v>
      </c>
      <c r="BV35" t="s">
        <v>79</v>
      </c>
      <c r="BY35">
        <v>25317.32</v>
      </c>
      <c r="BZ35" t="s">
        <v>118</v>
      </c>
      <c r="CA35" t="s">
        <v>140</v>
      </c>
      <c r="CC35" t="s">
        <v>84</v>
      </c>
      <c r="CD35">
        <v>200</v>
      </c>
      <c r="CE35" t="s">
        <v>80</v>
      </c>
      <c r="CF35" s="2">
        <v>44175</v>
      </c>
      <c r="CI35">
        <v>1</v>
      </c>
      <c r="CJ35">
        <v>1</v>
      </c>
      <c r="CK35">
        <v>21</v>
      </c>
      <c r="CL35" t="s">
        <v>82</v>
      </c>
    </row>
    <row r="36" spans="1:91" x14ac:dyDescent="0.25">
      <c r="A36" t="s">
        <v>175</v>
      </c>
      <c r="B36" t="s">
        <v>176</v>
      </c>
      <c r="C36" t="s">
        <v>72</v>
      </c>
      <c r="E36" t="str">
        <f>"009940857264"</f>
        <v>009940857264</v>
      </c>
      <c r="F36" s="2">
        <v>44175</v>
      </c>
      <c r="G36">
        <v>202106</v>
      </c>
      <c r="H36" t="s">
        <v>104</v>
      </c>
      <c r="I36" t="s">
        <v>105</v>
      </c>
      <c r="J36" t="s">
        <v>177</v>
      </c>
      <c r="K36" t="s">
        <v>75</v>
      </c>
      <c r="L36" t="s">
        <v>92</v>
      </c>
      <c r="M36" t="s">
        <v>93</v>
      </c>
      <c r="N36" t="s">
        <v>287</v>
      </c>
      <c r="O36" t="s">
        <v>78</v>
      </c>
      <c r="P36" t="str">
        <f>"...                           "</f>
        <v xml:space="preserve">...                           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11.7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G36">
        <v>0</v>
      </c>
      <c r="BH36">
        <v>1</v>
      </c>
      <c r="BI36">
        <v>21.7</v>
      </c>
      <c r="BJ36">
        <v>21</v>
      </c>
      <c r="BK36">
        <v>22</v>
      </c>
      <c r="BL36">
        <v>128.1</v>
      </c>
      <c r="BM36">
        <v>19.22</v>
      </c>
      <c r="BN36">
        <v>147.32</v>
      </c>
      <c r="BO36">
        <v>147.32</v>
      </c>
      <c r="BQ36" t="s">
        <v>155</v>
      </c>
      <c r="BR36" t="s">
        <v>242</v>
      </c>
      <c r="BS36" s="2">
        <v>44179</v>
      </c>
      <c r="BT36" s="3">
        <v>0.61458333333333337</v>
      </c>
      <c r="BU36" t="s">
        <v>288</v>
      </c>
      <c r="BV36" t="s">
        <v>79</v>
      </c>
      <c r="BY36">
        <v>105176.93</v>
      </c>
      <c r="CA36" t="s">
        <v>110</v>
      </c>
      <c r="CC36" t="s">
        <v>93</v>
      </c>
      <c r="CD36">
        <v>6000</v>
      </c>
      <c r="CE36" t="s">
        <v>80</v>
      </c>
      <c r="CF36" s="2">
        <v>44179</v>
      </c>
      <c r="CI36">
        <v>2</v>
      </c>
      <c r="CJ36">
        <v>2</v>
      </c>
      <c r="CK36" t="s">
        <v>81</v>
      </c>
      <c r="CL36" t="s">
        <v>82</v>
      </c>
    </row>
    <row r="37" spans="1:91" x14ac:dyDescent="0.25">
      <c r="A37" t="s">
        <v>175</v>
      </c>
      <c r="B37" t="s">
        <v>176</v>
      </c>
      <c r="C37" t="s">
        <v>72</v>
      </c>
      <c r="E37" t="str">
        <f>"009940203985"</f>
        <v>009940203985</v>
      </c>
      <c r="F37" s="2">
        <v>44175</v>
      </c>
      <c r="G37">
        <v>202106</v>
      </c>
      <c r="H37" t="s">
        <v>92</v>
      </c>
      <c r="I37" t="s">
        <v>93</v>
      </c>
      <c r="J37" t="s">
        <v>174</v>
      </c>
      <c r="K37" t="s">
        <v>75</v>
      </c>
      <c r="L37" t="s">
        <v>104</v>
      </c>
      <c r="M37" t="s">
        <v>105</v>
      </c>
      <c r="N37" t="s">
        <v>177</v>
      </c>
      <c r="O37" t="s">
        <v>78</v>
      </c>
      <c r="P37" t="str">
        <f>"                              "</f>
        <v xml:space="preserve">                              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19.79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G37">
        <v>0</v>
      </c>
      <c r="BH37">
        <v>2</v>
      </c>
      <c r="BI37">
        <v>16</v>
      </c>
      <c r="BJ37">
        <v>42.3</v>
      </c>
      <c r="BK37">
        <v>43</v>
      </c>
      <c r="BL37">
        <v>213.26</v>
      </c>
      <c r="BM37">
        <v>31.99</v>
      </c>
      <c r="BN37">
        <v>245.25</v>
      </c>
      <c r="BO37">
        <v>245.25</v>
      </c>
      <c r="BQ37" t="s">
        <v>289</v>
      </c>
      <c r="BR37" t="s">
        <v>290</v>
      </c>
      <c r="BS37" s="2">
        <v>44180</v>
      </c>
      <c r="BT37" s="3">
        <v>0.49305555555555558</v>
      </c>
      <c r="BU37" t="s">
        <v>242</v>
      </c>
      <c r="BV37" t="s">
        <v>82</v>
      </c>
      <c r="BY37">
        <v>105800</v>
      </c>
      <c r="CC37" t="s">
        <v>105</v>
      </c>
      <c r="CD37">
        <v>1682</v>
      </c>
      <c r="CE37" t="s">
        <v>80</v>
      </c>
      <c r="CF37" s="2">
        <v>44180</v>
      </c>
      <c r="CI37">
        <v>2</v>
      </c>
      <c r="CJ37">
        <v>3</v>
      </c>
      <c r="CK37" t="s">
        <v>81</v>
      </c>
      <c r="CL37" t="s">
        <v>82</v>
      </c>
    </row>
    <row r="38" spans="1:91" x14ac:dyDescent="0.25">
      <c r="A38" t="s">
        <v>175</v>
      </c>
      <c r="B38" t="s">
        <v>176</v>
      </c>
      <c r="C38" t="s">
        <v>72</v>
      </c>
      <c r="E38" t="str">
        <f>"009939498766"</f>
        <v>009939498766</v>
      </c>
      <c r="F38" s="2">
        <v>44174</v>
      </c>
      <c r="G38">
        <v>202106</v>
      </c>
      <c r="H38" t="s">
        <v>73</v>
      </c>
      <c r="I38" t="s">
        <v>74</v>
      </c>
      <c r="J38" t="s">
        <v>291</v>
      </c>
      <c r="K38" t="s">
        <v>75</v>
      </c>
      <c r="L38" t="s">
        <v>90</v>
      </c>
      <c r="M38" t="s">
        <v>91</v>
      </c>
      <c r="N38" t="s">
        <v>292</v>
      </c>
      <c r="O38" t="s">
        <v>78</v>
      </c>
      <c r="P38" t="str">
        <f>"7773  JNB2012090010           "</f>
        <v xml:space="preserve">7773  JNB2012090010           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9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G38">
        <v>0</v>
      </c>
      <c r="BH38">
        <v>1</v>
      </c>
      <c r="BI38">
        <v>1</v>
      </c>
      <c r="BJ38">
        <v>0.2</v>
      </c>
      <c r="BK38">
        <v>1</v>
      </c>
      <c r="BL38">
        <v>99.71</v>
      </c>
      <c r="BM38">
        <v>14.96</v>
      </c>
      <c r="BN38">
        <v>114.67</v>
      </c>
      <c r="BO38">
        <v>114.67</v>
      </c>
      <c r="BQ38" t="s">
        <v>293</v>
      </c>
      <c r="BR38" t="s">
        <v>294</v>
      </c>
      <c r="BS38" s="2">
        <v>44176</v>
      </c>
      <c r="BT38" s="3">
        <v>0.40208333333333335</v>
      </c>
      <c r="BU38" t="s">
        <v>295</v>
      </c>
      <c r="BV38" t="s">
        <v>79</v>
      </c>
      <c r="BY38">
        <v>1200</v>
      </c>
      <c r="CA38" t="s">
        <v>172</v>
      </c>
      <c r="CC38" t="s">
        <v>91</v>
      </c>
      <c r="CD38">
        <v>4016</v>
      </c>
      <c r="CE38" t="s">
        <v>80</v>
      </c>
      <c r="CF38" s="2">
        <v>44176</v>
      </c>
      <c r="CI38">
        <v>2</v>
      </c>
      <c r="CJ38">
        <v>2</v>
      </c>
      <c r="CK38" t="s">
        <v>81</v>
      </c>
      <c r="CL38" t="s">
        <v>82</v>
      </c>
    </row>
    <row r="39" spans="1:91" x14ac:dyDescent="0.25">
      <c r="A39" t="s">
        <v>175</v>
      </c>
      <c r="B39" t="s">
        <v>176</v>
      </c>
      <c r="C39" t="s">
        <v>72</v>
      </c>
      <c r="E39" t="str">
        <f>"009940481438"</f>
        <v>009940481438</v>
      </c>
      <c r="F39" s="2">
        <v>44175</v>
      </c>
      <c r="G39">
        <v>202106</v>
      </c>
      <c r="H39" t="s">
        <v>83</v>
      </c>
      <c r="I39" t="s">
        <v>84</v>
      </c>
      <c r="J39" t="s">
        <v>296</v>
      </c>
      <c r="K39" t="s">
        <v>75</v>
      </c>
      <c r="L39" t="s">
        <v>132</v>
      </c>
      <c r="M39" t="s">
        <v>74</v>
      </c>
      <c r="N39" t="s">
        <v>297</v>
      </c>
      <c r="O39" t="s">
        <v>78</v>
      </c>
      <c r="P39" t="str">
        <f>"NO REF                        "</f>
        <v xml:space="preserve">NO REF                        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10.72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G39">
        <v>0</v>
      </c>
      <c r="BH39">
        <v>1</v>
      </c>
      <c r="BI39">
        <v>5.8</v>
      </c>
      <c r="BJ39">
        <v>6.3</v>
      </c>
      <c r="BK39">
        <v>7</v>
      </c>
      <c r="BL39">
        <v>117.78</v>
      </c>
      <c r="BM39">
        <v>17.670000000000002</v>
      </c>
      <c r="BN39">
        <v>135.44999999999999</v>
      </c>
      <c r="BO39">
        <v>135.44999999999999</v>
      </c>
      <c r="BQ39" t="s">
        <v>148</v>
      </c>
      <c r="BR39" t="s">
        <v>298</v>
      </c>
      <c r="BS39" s="2">
        <v>44179</v>
      </c>
      <c r="BT39" s="3">
        <v>0.41666666666666669</v>
      </c>
      <c r="BU39" t="s">
        <v>299</v>
      </c>
      <c r="BV39" t="s">
        <v>79</v>
      </c>
      <c r="BY39">
        <v>31467.8</v>
      </c>
      <c r="CC39" t="s">
        <v>74</v>
      </c>
      <c r="CD39">
        <v>7800</v>
      </c>
      <c r="CE39" t="s">
        <v>148</v>
      </c>
      <c r="CF39" s="2">
        <v>44180</v>
      </c>
      <c r="CI39">
        <v>0</v>
      </c>
      <c r="CJ39">
        <v>0</v>
      </c>
      <c r="CK39" t="s">
        <v>134</v>
      </c>
      <c r="CL39" t="s">
        <v>82</v>
      </c>
    </row>
    <row r="40" spans="1:91" x14ac:dyDescent="0.25">
      <c r="A40" t="s">
        <v>175</v>
      </c>
      <c r="B40" t="s">
        <v>176</v>
      </c>
      <c r="C40" t="s">
        <v>72</v>
      </c>
      <c r="E40" t="str">
        <f>"009940314604"</f>
        <v>009940314604</v>
      </c>
      <c r="F40" s="2">
        <v>44175</v>
      </c>
      <c r="G40">
        <v>202106</v>
      </c>
      <c r="H40" t="s">
        <v>104</v>
      </c>
      <c r="I40" t="s">
        <v>105</v>
      </c>
      <c r="J40" t="s">
        <v>245</v>
      </c>
      <c r="K40" t="s">
        <v>75</v>
      </c>
      <c r="L40" t="s">
        <v>73</v>
      </c>
      <c r="M40" t="s">
        <v>74</v>
      </c>
      <c r="N40" t="s">
        <v>300</v>
      </c>
      <c r="O40" t="s">
        <v>117</v>
      </c>
      <c r="P40" t="str">
        <f>"NA                            "</f>
        <v xml:space="preserve">NA                            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4.4000000000000004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G40">
        <v>0</v>
      </c>
      <c r="BH40">
        <v>1</v>
      </c>
      <c r="BI40">
        <v>1</v>
      </c>
      <c r="BJ40">
        <v>0.2</v>
      </c>
      <c r="BK40">
        <v>1</v>
      </c>
      <c r="BL40">
        <v>46.27</v>
      </c>
      <c r="BM40">
        <v>6.94</v>
      </c>
      <c r="BN40">
        <v>53.21</v>
      </c>
      <c r="BO40">
        <v>53.21</v>
      </c>
      <c r="BQ40" t="s">
        <v>301</v>
      </c>
      <c r="BR40" t="s">
        <v>159</v>
      </c>
      <c r="BS40" s="2">
        <v>44176</v>
      </c>
      <c r="BT40" s="3">
        <v>0.41250000000000003</v>
      </c>
      <c r="BU40" t="s">
        <v>302</v>
      </c>
      <c r="BV40" t="s">
        <v>79</v>
      </c>
      <c r="BY40">
        <v>1200</v>
      </c>
      <c r="BZ40" t="s">
        <v>118</v>
      </c>
      <c r="CA40" t="s">
        <v>151</v>
      </c>
      <c r="CC40" t="s">
        <v>74</v>
      </c>
      <c r="CD40">
        <v>7708</v>
      </c>
      <c r="CE40" t="s">
        <v>80</v>
      </c>
      <c r="CF40" s="2">
        <v>44179</v>
      </c>
      <c r="CI40">
        <v>1</v>
      </c>
      <c r="CJ40">
        <v>1</v>
      </c>
      <c r="CK40">
        <v>21</v>
      </c>
      <c r="CL40" t="s">
        <v>82</v>
      </c>
    </row>
    <row r="41" spans="1:91" x14ac:dyDescent="0.25">
      <c r="A41" t="s">
        <v>175</v>
      </c>
      <c r="B41" t="s">
        <v>176</v>
      </c>
      <c r="C41" t="s">
        <v>72</v>
      </c>
      <c r="E41" t="str">
        <f>"080010009736"</f>
        <v>080010009736</v>
      </c>
      <c r="F41" s="2">
        <v>44175</v>
      </c>
      <c r="G41">
        <v>202106</v>
      </c>
      <c r="H41" t="s">
        <v>73</v>
      </c>
      <c r="I41" t="s">
        <v>74</v>
      </c>
      <c r="J41" t="s">
        <v>303</v>
      </c>
      <c r="K41" t="s">
        <v>75</v>
      </c>
      <c r="L41" t="s">
        <v>304</v>
      </c>
      <c r="M41" t="s">
        <v>305</v>
      </c>
      <c r="N41" t="s">
        <v>306</v>
      </c>
      <c r="O41" t="s">
        <v>117</v>
      </c>
      <c r="P41" t="str">
        <f>"PHONE                         "</f>
        <v xml:space="preserve">PHONE                         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8.52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G41">
        <v>0</v>
      </c>
      <c r="BH41">
        <v>1</v>
      </c>
      <c r="BI41">
        <v>0.9</v>
      </c>
      <c r="BJ41">
        <v>0.3</v>
      </c>
      <c r="BK41">
        <v>1</v>
      </c>
      <c r="BL41">
        <v>89.64</v>
      </c>
      <c r="BM41">
        <v>13.45</v>
      </c>
      <c r="BN41">
        <v>103.09</v>
      </c>
      <c r="BO41">
        <v>103.09</v>
      </c>
      <c r="BQ41" t="s">
        <v>307</v>
      </c>
      <c r="BR41" t="s">
        <v>279</v>
      </c>
      <c r="BS41" s="2">
        <v>44176</v>
      </c>
      <c r="BT41" s="3">
        <v>0.61111111111111105</v>
      </c>
      <c r="BU41" t="s">
        <v>308</v>
      </c>
      <c r="BV41" t="s">
        <v>79</v>
      </c>
      <c r="BY41">
        <v>1483.47</v>
      </c>
      <c r="CC41" t="s">
        <v>305</v>
      </c>
      <c r="CD41">
        <v>1340</v>
      </c>
      <c r="CE41" t="s">
        <v>111</v>
      </c>
      <c r="CF41" s="2">
        <v>44179</v>
      </c>
      <c r="CI41">
        <v>4</v>
      </c>
      <c r="CJ41">
        <v>1</v>
      </c>
      <c r="CK41">
        <v>23</v>
      </c>
      <c r="CL41" t="s">
        <v>82</v>
      </c>
    </row>
    <row r="42" spans="1:91" x14ac:dyDescent="0.25">
      <c r="A42" t="s">
        <v>175</v>
      </c>
      <c r="B42" t="s">
        <v>176</v>
      </c>
      <c r="C42" t="s">
        <v>72</v>
      </c>
      <c r="E42" t="str">
        <f>"009940314603"</f>
        <v>009940314603</v>
      </c>
      <c r="F42" s="2">
        <v>44175</v>
      </c>
      <c r="G42">
        <v>202106</v>
      </c>
      <c r="H42" t="s">
        <v>104</v>
      </c>
      <c r="I42" t="s">
        <v>105</v>
      </c>
      <c r="J42" t="s">
        <v>174</v>
      </c>
      <c r="K42" t="s">
        <v>75</v>
      </c>
      <c r="L42" t="s">
        <v>73</v>
      </c>
      <c r="M42" t="s">
        <v>74</v>
      </c>
      <c r="N42" t="s">
        <v>174</v>
      </c>
      <c r="O42" t="s">
        <v>117</v>
      </c>
      <c r="P42" t="str">
        <f>"NA                            "</f>
        <v xml:space="preserve">NA                            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5.49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G42">
        <v>0</v>
      </c>
      <c r="BH42">
        <v>1</v>
      </c>
      <c r="BI42">
        <v>1</v>
      </c>
      <c r="BJ42">
        <v>2.5</v>
      </c>
      <c r="BK42">
        <v>2.5</v>
      </c>
      <c r="BL42">
        <v>57.82</v>
      </c>
      <c r="BM42">
        <v>8.67</v>
      </c>
      <c r="BN42">
        <v>66.489999999999995</v>
      </c>
      <c r="BO42">
        <v>66.489999999999995</v>
      </c>
      <c r="BQ42" t="s">
        <v>309</v>
      </c>
      <c r="BR42" t="s">
        <v>159</v>
      </c>
      <c r="BS42" s="2">
        <v>44179</v>
      </c>
      <c r="BT42" s="3">
        <v>0.41666666666666669</v>
      </c>
      <c r="BU42" t="s">
        <v>310</v>
      </c>
      <c r="BV42" t="s">
        <v>82</v>
      </c>
      <c r="BW42" t="s">
        <v>108</v>
      </c>
      <c r="BX42" t="s">
        <v>311</v>
      </c>
      <c r="BY42">
        <v>12486.18</v>
      </c>
      <c r="CA42" t="s">
        <v>119</v>
      </c>
      <c r="CC42" t="s">
        <v>74</v>
      </c>
      <c r="CD42">
        <v>7800</v>
      </c>
      <c r="CE42" t="s">
        <v>80</v>
      </c>
      <c r="CF42" s="2">
        <v>44180</v>
      </c>
      <c r="CI42">
        <v>1</v>
      </c>
      <c r="CJ42">
        <v>2</v>
      </c>
      <c r="CK42">
        <v>21</v>
      </c>
      <c r="CL42" t="s">
        <v>82</v>
      </c>
    </row>
    <row r="43" spans="1:91" x14ac:dyDescent="0.25">
      <c r="A43" t="s">
        <v>175</v>
      </c>
      <c r="B43" t="s">
        <v>176</v>
      </c>
      <c r="C43" t="s">
        <v>72</v>
      </c>
      <c r="E43" t="str">
        <f>"009940360354"</f>
        <v>009940360354</v>
      </c>
      <c r="F43" s="2">
        <v>44175</v>
      </c>
      <c r="G43">
        <v>202106</v>
      </c>
      <c r="H43" t="s">
        <v>92</v>
      </c>
      <c r="I43" t="s">
        <v>93</v>
      </c>
      <c r="J43" t="s">
        <v>198</v>
      </c>
      <c r="K43" t="s">
        <v>75</v>
      </c>
      <c r="L43" t="s">
        <v>113</v>
      </c>
      <c r="M43" t="s">
        <v>114</v>
      </c>
      <c r="N43" t="s">
        <v>179</v>
      </c>
      <c r="O43" t="s">
        <v>117</v>
      </c>
      <c r="P43" t="str">
        <f>"11912270 FM                   "</f>
        <v xml:space="preserve">11912270 FM                   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4.4000000000000004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G43">
        <v>0</v>
      </c>
      <c r="BH43">
        <v>1</v>
      </c>
      <c r="BI43">
        <v>1</v>
      </c>
      <c r="BJ43">
        <v>0.2</v>
      </c>
      <c r="BK43">
        <v>1</v>
      </c>
      <c r="BL43">
        <v>46.27</v>
      </c>
      <c r="BM43">
        <v>6.94</v>
      </c>
      <c r="BN43">
        <v>53.21</v>
      </c>
      <c r="BO43">
        <v>53.21</v>
      </c>
      <c r="BQ43" t="s">
        <v>312</v>
      </c>
      <c r="BR43" t="s">
        <v>313</v>
      </c>
      <c r="BS43" s="2">
        <v>44176</v>
      </c>
      <c r="BT43" s="3">
        <v>0.43541666666666662</v>
      </c>
      <c r="BU43" t="s">
        <v>314</v>
      </c>
      <c r="BV43" t="s">
        <v>79</v>
      </c>
      <c r="BY43">
        <v>1200</v>
      </c>
      <c r="BZ43" t="s">
        <v>118</v>
      </c>
      <c r="CA43" t="s">
        <v>315</v>
      </c>
      <c r="CC43" t="s">
        <v>114</v>
      </c>
      <c r="CD43">
        <v>5200</v>
      </c>
      <c r="CE43" t="s">
        <v>80</v>
      </c>
      <c r="CF43" s="2">
        <v>44176</v>
      </c>
      <c r="CI43">
        <v>1</v>
      </c>
      <c r="CJ43">
        <v>1</v>
      </c>
      <c r="CK43">
        <v>21</v>
      </c>
      <c r="CL43" t="s">
        <v>82</v>
      </c>
    </row>
    <row r="44" spans="1:91" x14ac:dyDescent="0.25">
      <c r="A44" t="s">
        <v>175</v>
      </c>
      <c r="B44" t="s">
        <v>176</v>
      </c>
      <c r="C44" t="s">
        <v>72</v>
      </c>
      <c r="E44" t="str">
        <f>"029908452231"</f>
        <v>029908452231</v>
      </c>
      <c r="F44" s="2">
        <v>44176</v>
      </c>
      <c r="G44">
        <v>202106</v>
      </c>
      <c r="H44" t="s">
        <v>90</v>
      </c>
      <c r="I44" t="s">
        <v>91</v>
      </c>
      <c r="J44" t="s">
        <v>198</v>
      </c>
      <c r="K44" t="s">
        <v>75</v>
      </c>
      <c r="L44" t="s">
        <v>73</v>
      </c>
      <c r="M44" t="s">
        <v>74</v>
      </c>
      <c r="N44" t="s">
        <v>180</v>
      </c>
      <c r="O44" t="s">
        <v>117</v>
      </c>
      <c r="P44" t="str">
        <f>"1194 227 0 FM                 "</f>
        <v xml:space="preserve">1194 227 0 FM                 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4.4000000000000004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G44">
        <v>0</v>
      </c>
      <c r="BH44">
        <v>1</v>
      </c>
      <c r="BI44">
        <v>1</v>
      </c>
      <c r="BJ44">
        <v>0.5</v>
      </c>
      <c r="BK44">
        <v>1</v>
      </c>
      <c r="BL44">
        <v>46.27</v>
      </c>
      <c r="BM44">
        <v>6.94</v>
      </c>
      <c r="BN44">
        <v>53.21</v>
      </c>
      <c r="BO44">
        <v>53.21</v>
      </c>
      <c r="BQ44" t="s">
        <v>181</v>
      </c>
      <c r="BR44" t="s">
        <v>316</v>
      </c>
      <c r="BS44" s="2">
        <v>44180</v>
      </c>
      <c r="BT44" s="3">
        <v>0.38611111111111113</v>
      </c>
      <c r="BU44" t="s">
        <v>317</v>
      </c>
      <c r="BV44" t="s">
        <v>82</v>
      </c>
      <c r="BW44" t="s">
        <v>108</v>
      </c>
      <c r="BX44" t="s">
        <v>125</v>
      </c>
      <c r="BY44">
        <v>2400</v>
      </c>
      <c r="BZ44" t="s">
        <v>118</v>
      </c>
      <c r="CA44" t="s">
        <v>133</v>
      </c>
      <c r="CC44" t="s">
        <v>74</v>
      </c>
      <c r="CD44">
        <v>8000</v>
      </c>
      <c r="CE44" t="s">
        <v>80</v>
      </c>
      <c r="CF44" s="2">
        <v>44182</v>
      </c>
      <c r="CI44">
        <v>1</v>
      </c>
      <c r="CJ44">
        <v>2</v>
      </c>
      <c r="CK44">
        <v>21</v>
      </c>
      <c r="CL44" t="s">
        <v>82</v>
      </c>
    </row>
    <row r="45" spans="1:91" x14ac:dyDescent="0.25">
      <c r="A45" t="s">
        <v>175</v>
      </c>
      <c r="B45" t="s">
        <v>176</v>
      </c>
      <c r="C45" t="s">
        <v>72</v>
      </c>
      <c r="E45" t="str">
        <f>"009939975347"</f>
        <v>009939975347</v>
      </c>
      <c r="F45" s="2">
        <v>44176</v>
      </c>
      <c r="G45">
        <v>202106</v>
      </c>
      <c r="H45" t="s">
        <v>113</v>
      </c>
      <c r="I45" t="s">
        <v>114</v>
      </c>
      <c r="J45" t="s">
        <v>179</v>
      </c>
      <c r="K45" t="s">
        <v>75</v>
      </c>
      <c r="L45" t="s">
        <v>92</v>
      </c>
      <c r="M45" t="s">
        <v>93</v>
      </c>
      <c r="N45" t="s">
        <v>179</v>
      </c>
      <c r="O45" t="s">
        <v>117</v>
      </c>
      <c r="P45" t="str">
        <f>"11912270 FM                   "</f>
        <v xml:space="preserve">11912270 FM                   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4.4000000000000004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G45">
        <v>0</v>
      </c>
      <c r="BH45">
        <v>1</v>
      </c>
      <c r="BI45">
        <v>1</v>
      </c>
      <c r="BJ45">
        <v>0.3</v>
      </c>
      <c r="BK45">
        <v>1</v>
      </c>
      <c r="BL45">
        <v>46.27</v>
      </c>
      <c r="BM45">
        <v>6.94</v>
      </c>
      <c r="BN45">
        <v>53.21</v>
      </c>
      <c r="BO45">
        <v>53.21</v>
      </c>
      <c r="BQ45" t="s">
        <v>201</v>
      </c>
      <c r="BR45" t="s">
        <v>202</v>
      </c>
      <c r="BS45" s="2">
        <v>44180</v>
      </c>
      <c r="BT45" s="3">
        <v>0.4236111111111111</v>
      </c>
      <c r="BU45" t="s">
        <v>318</v>
      </c>
      <c r="BV45" t="s">
        <v>82</v>
      </c>
      <c r="BW45" t="s">
        <v>108</v>
      </c>
      <c r="BX45" t="s">
        <v>109</v>
      </c>
      <c r="BY45">
        <v>1710</v>
      </c>
      <c r="BZ45" t="s">
        <v>141</v>
      </c>
      <c r="CA45" t="s">
        <v>319</v>
      </c>
      <c r="CC45" t="s">
        <v>93</v>
      </c>
      <c r="CD45">
        <v>6000</v>
      </c>
      <c r="CF45" s="2">
        <v>44180</v>
      </c>
      <c r="CI45">
        <v>1</v>
      </c>
      <c r="CJ45">
        <v>2</v>
      </c>
      <c r="CK45">
        <v>21</v>
      </c>
      <c r="CL45" t="s">
        <v>82</v>
      </c>
    </row>
    <row r="46" spans="1:91" x14ac:dyDescent="0.25">
      <c r="A46" t="s">
        <v>175</v>
      </c>
      <c r="B46" t="s">
        <v>176</v>
      </c>
      <c r="C46" t="s">
        <v>72</v>
      </c>
      <c r="E46" t="str">
        <f>"009939975346"</f>
        <v>009939975346</v>
      </c>
      <c r="F46" s="2">
        <v>44176</v>
      </c>
      <c r="G46">
        <v>202106</v>
      </c>
      <c r="H46" t="s">
        <v>113</v>
      </c>
      <c r="I46" t="s">
        <v>114</v>
      </c>
      <c r="J46" t="s">
        <v>198</v>
      </c>
      <c r="K46" t="s">
        <v>75</v>
      </c>
      <c r="L46" t="s">
        <v>92</v>
      </c>
      <c r="M46" t="s">
        <v>93</v>
      </c>
      <c r="N46" t="s">
        <v>198</v>
      </c>
      <c r="O46" t="s">
        <v>117</v>
      </c>
      <c r="P46" t="str">
        <f>"11912270 FM                   "</f>
        <v xml:space="preserve">11912270 FM                   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4.4000000000000004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G46">
        <v>0</v>
      </c>
      <c r="BH46">
        <v>1</v>
      </c>
      <c r="BI46">
        <v>1</v>
      </c>
      <c r="BJ46">
        <v>0.3</v>
      </c>
      <c r="BK46">
        <v>1</v>
      </c>
      <c r="BL46">
        <v>46.27</v>
      </c>
      <c r="BM46">
        <v>6.94</v>
      </c>
      <c r="BN46">
        <v>53.21</v>
      </c>
      <c r="BO46">
        <v>53.21</v>
      </c>
      <c r="BQ46" t="s">
        <v>201</v>
      </c>
      <c r="BR46" t="s">
        <v>202</v>
      </c>
      <c r="BS46" s="2">
        <v>44180</v>
      </c>
      <c r="BT46" s="3">
        <v>0.43055555555555558</v>
      </c>
      <c r="BU46" t="s">
        <v>318</v>
      </c>
      <c r="BV46" t="s">
        <v>82</v>
      </c>
      <c r="BW46" t="s">
        <v>108</v>
      </c>
      <c r="BX46" t="s">
        <v>109</v>
      </c>
      <c r="BY46">
        <v>1710</v>
      </c>
      <c r="BZ46" t="s">
        <v>141</v>
      </c>
      <c r="CA46" t="s">
        <v>319</v>
      </c>
      <c r="CC46" t="s">
        <v>93</v>
      </c>
      <c r="CD46">
        <v>6000</v>
      </c>
      <c r="CF46" s="2">
        <v>44180</v>
      </c>
      <c r="CI46">
        <v>1</v>
      </c>
      <c r="CJ46">
        <v>2</v>
      </c>
      <c r="CK46">
        <v>21</v>
      </c>
      <c r="CL46" t="s">
        <v>82</v>
      </c>
    </row>
    <row r="47" spans="1:91" x14ac:dyDescent="0.25">
      <c r="A47" t="s">
        <v>175</v>
      </c>
      <c r="B47" t="s">
        <v>176</v>
      </c>
      <c r="C47" t="s">
        <v>72</v>
      </c>
      <c r="E47" t="str">
        <f>"009939915658"</f>
        <v>009939915658</v>
      </c>
      <c r="F47" s="2">
        <v>44176</v>
      </c>
      <c r="G47">
        <v>202106</v>
      </c>
      <c r="H47" t="s">
        <v>73</v>
      </c>
      <c r="I47" t="s">
        <v>74</v>
      </c>
      <c r="J47" t="s">
        <v>320</v>
      </c>
      <c r="K47" t="s">
        <v>75</v>
      </c>
      <c r="L47" t="s">
        <v>73</v>
      </c>
      <c r="M47" t="s">
        <v>74</v>
      </c>
      <c r="N47" t="s">
        <v>321</v>
      </c>
      <c r="O47" t="s">
        <v>117</v>
      </c>
      <c r="P47" t="str">
        <f>"                              "</f>
        <v xml:space="preserve">                              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164.07</v>
      </c>
      <c r="AH47">
        <v>0</v>
      </c>
      <c r="AI47">
        <v>0</v>
      </c>
      <c r="AJ47">
        <v>0</v>
      </c>
      <c r="AK47">
        <v>3.43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G47">
        <v>0</v>
      </c>
      <c r="BH47">
        <v>1</v>
      </c>
      <c r="BI47">
        <v>1.2</v>
      </c>
      <c r="BJ47">
        <v>2.4</v>
      </c>
      <c r="BK47">
        <v>3</v>
      </c>
      <c r="BL47">
        <v>200.21</v>
      </c>
      <c r="BM47">
        <v>30.03</v>
      </c>
      <c r="BN47">
        <v>230.24</v>
      </c>
      <c r="BO47">
        <v>230.24</v>
      </c>
      <c r="BQ47" t="s">
        <v>148</v>
      </c>
      <c r="BR47" t="s">
        <v>322</v>
      </c>
      <c r="BS47" s="2">
        <v>44179</v>
      </c>
      <c r="BT47" s="3">
        <v>0.41666666666666669</v>
      </c>
      <c r="BU47" t="s">
        <v>310</v>
      </c>
      <c r="BV47" t="s">
        <v>79</v>
      </c>
      <c r="BY47">
        <v>11913</v>
      </c>
      <c r="BZ47" t="s">
        <v>196</v>
      </c>
      <c r="CA47" t="s">
        <v>119</v>
      </c>
      <c r="CC47" t="s">
        <v>74</v>
      </c>
      <c r="CD47">
        <v>7800</v>
      </c>
      <c r="CE47" t="s">
        <v>323</v>
      </c>
      <c r="CF47" s="2">
        <v>44180</v>
      </c>
      <c r="CI47">
        <v>1</v>
      </c>
      <c r="CJ47">
        <v>1</v>
      </c>
      <c r="CK47">
        <v>22</v>
      </c>
      <c r="CL47" t="s">
        <v>79</v>
      </c>
      <c r="CM47" s="3">
        <v>0.41666666666666669</v>
      </c>
    </row>
    <row r="48" spans="1:91" x14ac:dyDescent="0.25">
      <c r="A48" t="s">
        <v>175</v>
      </c>
      <c r="B48" t="s">
        <v>176</v>
      </c>
      <c r="C48" t="s">
        <v>72</v>
      </c>
      <c r="E48" t="str">
        <f>"009940360355"</f>
        <v>009940360355</v>
      </c>
      <c r="F48" s="2">
        <v>44176</v>
      </c>
      <c r="G48">
        <v>202106</v>
      </c>
      <c r="H48" t="s">
        <v>92</v>
      </c>
      <c r="I48" t="s">
        <v>93</v>
      </c>
      <c r="J48" t="s">
        <v>198</v>
      </c>
      <c r="K48" t="s">
        <v>75</v>
      </c>
      <c r="L48" t="s">
        <v>73</v>
      </c>
      <c r="M48" t="s">
        <v>74</v>
      </c>
      <c r="N48" t="s">
        <v>233</v>
      </c>
      <c r="O48" t="s">
        <v>117</v>
      </c>
      <c r="P48" t="str">
        <f>"11912270 FM                   "</f>
        <v xml:space="preserve">11912270 FM                   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5.49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G48">
        <v>0</v>
      </c>
      <c r="BH48">
        <v>1</v>
      </c>
      <c r="BI48">
        <v>2</v>
      </c>
      <c r="BJ48">
        <v>2.4</v>
      </c>
      <c r="BK48">
        <v>2.5</v>
      </c>
      <c r="BL48">
        <v>57.82</v>
      </c>
      <c r="BM48">
        <v>8.67</v>
      </c>
      <c r="BN48">
        <v>66.489999999999995</v>
      </c>
      <c r="BO48">
        <v>66.489999999999995</v>
      </c>
      <c r="BQ48" t="s">
        <v>324</v>
      </c>
      <c r="BR48" t="s">
        <v>201</v>
      </c>
      <c r="BS48" s="2">
        <v>44179</v>
      </c>
      <c r="BT48" s="3">
        <v>0.50624999999999998</v>
      </c>
      <c r="BU48" t="s">
        <v>325</v>
      </c>
      <c r="BV48" t="s">
        <v>82</v>
      </c>
      <c r="BW48" t="s">
        <v>108</v>
      </c>
      <c r="BX48" t="s">
        <v>125</v>
      </c>
      <c r="BY48">
        <v>12000</v>
      </c>
      <c r="BZ48" t="s">
        <v>118</v>
      </c>
      <c r="CA48" t="s">
        <v>133</v>
      </c>
      <c r="CC48" t="s">
        <v>74</v>
      </c>
      <c r="CD48">
        <v>8000</v>
      </c>
      <c r="CE48" t="s">
        <v>80</v>
      </c>
      <c r="CF48" s="2">
        <v>44180</v>
      </c>
      <c r="CI48">
        <v>1</v>
      </c>
      <c r="CJ48">
        <v>1</v>
      </c>
      <c r="CK48">
        <v>21</v>
      </c>
      <c r="CL48" t="s">
        <v>82</v>
      </c>
    </row>
    <row r="49" spans="1:90" x14ac:dyDescent="0.25">
      <c r="A49" t="s">
        <v>175</v>
      </c>
      <c r="B49" t="s">
        <v>176</v>
      </c>
      <c r="C49" t="s">
        <v>72</v>
      </c>
      <c r="E49" t="str">
        <f>"009940360380"</f>
        <v>009940360380</v>
      </c>
      <c r="F49" s="2">
        <v>44176</v>
      </c>
      <c r="G49">
        <v>202106</v>
      </c>
      <c r="H49" t="s">
        <v>92</v>
      </c>
      <c r="I49" t="s">
        <v>93</v>
      </c>
      <c r="J49" t="s">
        <v>198</v>
      </c>
      <c r="K49" t="s">
        <v>75</v>
      </c>
      <c r="L49" t="s">
        <v>88</v>
      </c>
      <c r="M49" t="s">
        <v>89</v>
      </c>
      <c r="N49" t="s">
        <v>179</v>
      </c>
      <c r="O49" t="s">
        <v>117</v>
      </c>
      <c r="P49" t="str">
        <f>"11912270 FM                   "</f>
        <v xml:space="preserve">11912270 FM                   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5.49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G49">
        <v>0</v>
      </c>
      <c r="BH49">
        <v>1</v>
      </c>
      <c r="BI49">
        <v>2</v>
      </c>
      <c r="BJ49">
        <v>2.4</v>
      </c>
      <c r="BK49">
        <v>2.5</v>
      </c>
      <c r="BL49">
        <v>57.82</v>
      </c>
      <c r="BM49">
        <v>8.67</v>
      </c>
      <c r="BN49">
        <v>66.489999999999995</v>
      </c>
      <c r="BO49">
        <v>66.489999999999995</v>
      </c>
      <c r="BQ49" t="s">
        <v>326</v>
      </c>
      <c r="BR49" t="s">
        <v>201</v>
      </c>
      <c r="BS49" s="2">
        <v>44179</v>
      </c>
      <c r="BT49" s="3">
        <v>0.33124999999999999</v>
      </c>
      <c r="BU49" t="s">
        <v>187</v>
      </c>
      <c r="BV49" t="s">
        <v>79</v>
      </c>
      <c r="BY49">
        <v>12000</v>
      </c>
      <c r="BZ49" t="s">
        <v>118</v>
      </c>
      <c r="CA49" t="s">
        <v>188</v>
      </c>
      <c r="CC49" t="s">
        <v>89</v>
      </c>
      <c r="CD49">
        <v>2021</v>
      </c>
      <c r="CE49" t="s">
        <v>80</v>
      </c>
      <c r="CF49" s="2">
        <v>44180</v>
      </c>
      <c r="CI49">
        <v>1</v>
      </c>
      <c r="CJ49">
        <v>1</v>
      </c>
      <c r="CK49">
        <v>21</v>
      </c>
      <c r="CL49" t="s">
        <v>82</v>
      </c>
    </row>
    <row r="50" spans="1:90" x14ac:dyDescent="0.25">
      <c r="A50" t="s">
        <v>175</v>
      </c>
      <c r="B50" t="s">
        <v>176</v>
      </c>
      <c r="C50" t="s">
        <v>72</v>
      </c>
      <c r="E50" t="str">
        <f>"009938634377"</f>
        <v>009938634377</v>
      </c>
      <c r="F50" s="2">
        <v>44179</v>
      </c>
      <c r="G50">
        <v>202106</v>
      </c>
      <c r="H50" t="s">
        <v>83</v>
      </c>
      <c r="I50" t="s">
        <v>84</v>
      </c>
      <c r="J50" t="s">
        <v>327</v>
      </c>
      <c r="K50" t="s">
        <v>75</v>
      </c>
      <c r="L50" t="s">
        <v>73</v>
      </c>
      <c r="M50" t="s">
        <v>74</v>
      </c>
      <c r="N50" t="s">
        <v>328</v>
      </c>
      <c r="O50" t="s">
        <v>117</v>
      </c>
      <c r="P50" t="str">
        <f>"NA                            "</f>
        <v xml:space="preserve">NA                            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4.4000000000000004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G50">
        <v>0</v>
      </c>
      <c r="BH50">
        <v>1</v>
      </c>
      <c r="BI50">
        <v>1</v>
      </c>
      <c r="BJ50">
        <v>0.2</v>
      </c>
      <c r="BK50">
        <v>1</v>
      </c>
      <c r="BL50">
        <v>46.27</v>
      </c>
      <c r="BM50">
        <v>6.94</v>
      </c>
      <c r="BN50">
        <v>53.21</v>
      </c>
      <c r="BO50">
        <v>53.21</v>
      </c>
      <c r="BQ50" t="s">
        <v>324</v>
      </c>
      <c r="BR50" t="s">
        <v>210</v>
      </c>
      <c r="BS50" s="2">
        <v>44180</v>
      </c>
      <c r="BT50" s="3">
        <v>0.38611111111111113</v>
      </c>
      <c r="BU50" t="s">
        <v>317</v>
      </c>
      <c r="BV50" t="s">
        <v>79</v>
      </c>
      <c r="BY50">
        <v>1200</v>
      </c>
      <c r="BZ50" t="s">
        <v>118</v>
      </c>
      <c r="CA50" t="s">
        <v>133</v>
      </c>
      <c r="CC50" t="s">
        <v>74</v>
      </c>
      <c r="CD50">
        <v>8000</v>
      </c>
      <c r="CE50" t="s">
        <v>80</v>
      </c>
      <c r="CF50" s="2">
        <v>44186</v>
      </c>
      <c r="CI50">
        <v>1</v>
      </c>
      <c r="CJ50">
        <v>1</v>
      </c>
      <c r="CK50">
        <v>21</v>
      </c>
      <c r="CL50" t="s">
        <v>82</v>
      </c>
    </row>
    <row r="51" spans="1:90" x14ac:dyDescent="0.25">
      <c r="A51" t="s">
        <v>175</v>
      </c>
      <c r="B51" t="s">
        <v>176</v>
      </c>
      <c r="C51" t="s">
        <v>72</v>
      </c>
      <c r="E51" t="str">
        <f>"009938634379"</f>
        <v>009938634379</v>
      </c>
      <c r="F51" s="2">
        <v>44180</v>
      </c>
      <c r="G51">
        <v>202106</v>
      </c>
      <c r="H51" t="s">
        <v>83</v>
      </c>
      <c r="I51" t="s">
        <v>84</v>
      </c>
      <c r="J51" t="s">
        <v>327</v>
      </c>
      <c r="K51" t="s">
        <v>75</v>
      </c>
      <c r="L51" t="s">
        <v>101</v>
      </c>
      <c r="M51" t="s">
        <v>102</v>
      </c>
      <c r="N51" t="s">
        <v>179</v>
      </c>
      <c r="O51" t="s">
        <v>78</v>
      </c>
      <c r="P51" t="str">
        <f>"NA                            "</f>
        <v xml:space="preserve">NA                            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6.18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G51">
        <v>0</v>
      </c>
      <c r="BH51">
        <v>3</v>
      </c>
      <c r="BI51">
        <v>10</v>
      </c>
      <c r="BJ51">
        <v>5</v>
      </c>
      <c r="BK51">
        <v>10</v>
      </c>
      <c r="BL51">
        <v>70.06</v>
      </c>
      <c r="BM51">
        <v>10.51</v>
      </c>
      <c r="BN51">
        <v>80.569999999999993</v>
      </c>
      <c r="BO51">
        <v>80.569999999999993</v>
      </c>
      <c r="BQ51" t="s">
        <v>329</v>
      </c>
      <c r="BR51" t="s">
        <v>210</v>
      </c>
      <c r="BS51" s="2">
        <v>44182</v>
      </c>
      <c r="BT51" s="3">
        <v>0.38194444444444442</v>
      </c>
      <c r="BU51" t="s">
        <v>330</v>
      </c>
      <c r="BV51" t="s">
        <v>79</v>
      </c>
      <c r="BY51">
        <v>22586.639999999999</v>
      </c>
      <c r="CA51" t="s">
        <v>212</v>
      </c>
      <c r="CC51" t="s">
        <v>102</v>
      </c>
      <c r="CD51">
        <v>700</v>
      </c>
      <c r="CE51" t="s">
        <v>80</v>
      </c>
      <c r="CF51" s="2">
        <v>44182</v>
      </c>
      <c r="CI51">
        <v>0</v>
      </c>
      <c r="CJ51">
        <v>0</v>
      </c>
      <c r="CK51" t="s">
        <v>163</v>
      </c>
      <c r="CL51" t="s">
        <v>82</v>
      </c>
    </row>
    <row r="52" spans="1:90" x14ac:dyDescent="0.25">
      <c r="A52" t="s">
        <v>175</v>
      </c>
      <c r="B52" t="s">
        <v>176</v>
      </c>
      <c r="C52" t="s">
        <v>72</v>
      </c>
      <c r="E52" t="str">
        <f>"009938822215"</f>
        <v>009938822215</v>
      </c>
      <c r="F52" s="2">
        <v>44179</v>
      </c>
      <c r="G52">
        <v>202106</v>
      </c>
      <c r="H52" t="s">
        <v>97</v>
      </c>
      <c r="I52" t="s">
        <v>98</v>
      </c>
      <c r="J52" t="s">
        <v>213</v>
      </c>
      <c r="K52" t="s">
        <v>75</v>
      </c>
      <c r="L52" t="s">
        <v>130</v>
      </c>
      <c r="M52" t="s">
        <v>131</v>
      </c>
      <c r="N52" t="s">
        <v>331</v>
      </c>
      <c r="O52" t="s">
        <v>117</v>
      </c>
      <c r="P52" t="str">
        <f>"...                           "</f>
        <v xml:space="preserve">...                           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7.69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G52">
        <v>0</v>
      </c>
      <c r="BH52">
        <v>1</v>
      </c>
      <c r="BI52">
        <v>3.2</v>
      </c>
      <c r="BJ52">
        <v>2.1</v>
      </c>
      <c r="BK52">
        <v>3.5</v>
      </c>
      <c r="BL52">
        <v>80.94</v>
      </c>
      <c r="BM52">
        <v>12.14</v>
      </c>
      <c r="BN52">
        <v>93.08</v>
      </c>
      <c r="BO52">
        <v>93.08</v>
      </c>
      <c r="BQ52" t="s">
        <v>332</v>
      </c>
      <c r="BR52" t="s">
        <v>333</v>
      </c>
      <c r="BS52" s="2">
        <v>44180</v>
      </c>
      <c r="BT52" s="3">
        <v>0.43402777777777773</v>
      </c>
      <c r="BU52" t="s">
        <v>334</v>
      </c>
      <c r="BV52" t="s">
        <v>79</v>
      </c>
      <c r="BY52">
        <v>10732.11</v>
      </c>
      <c r="BZ52" t="s">
        <v>118</v>
      </c>
      <c r="CA52" t="s">
        <v>153</v>
      </c>
      <c r="CC52" t="s">
        <v>131</v>
      </c>
      <c r="CD52">
        <v>1200</v>
      </c>
      <c r="CE52" t="s">
        <v>80</v>
      </c>
      <c r="CF52" s="2">
        <v>44180</v>
      </c>
      <c r="CI52">
        <v>1</v>
      </c>
      <c r="CJ52">
        <v>1</v>
      </c>
      <c r="CK52">
        <v>21</v>
      </c>
      <c r="CL52" t="s">
        <v>82</v>
      </c>
    </row>
    <row r="53" spans="1:90" x14ac:dyDescent="0.25">
      <c r="A53" t="s">
        <v>175</v>
      </c>
      <c r="B53" t="s">
        <v>176</v>
      </c>
      <c r="C53" t="s">
        <v>72</v>
      </c>
      <c r="E53" t="str">
        <f>"009938822216"</f>
        <v>009938822216</v>
      </c>
      <c r="F53" s="2">
        <v>44180</v>
      </c>
      <c r="G53">
        <v>202106</v>
      </c>
      <c r="H53" t="s">
        <v>97</v>
      </c>
      <c r="I53" t="s">
        <v>98</v>
      </c>
      <c r="J53" t="s">
        <v>179</v>
      </c>
      <c r="K53" t="s">
        <v>75</v>
      </c>
      <c r="L53" t="s">
        <v>189</v>
      </c>
      <c r="M53" t="s">
        <v>190</v>
      </c>
      <c r="N53" t="s">
        <v>198</v>
      </c>
      <c r="O53" t="s">
        <v>117</v>
      </c>
      <c r="P53" t="str">
        <f>"...                           "</f>
        <v xml:space="preserve">...                           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4.4000000000000004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G53">
        <v>0</v>
      </c>
      <c r="BH53">
        <v>1</v>
      </c>
      <c r="BI53">
        <v>0.5</v>
      </c>
      <c r="BJ53">
        <v>1.1000000000000001</v>
      </c>
      <c r="BK53">
        <v>1.5</v>
      </c>
      <c r="BL53">
        <v>46.27</v>
      </c>
      <c r="BM53">
        <v>6.94</v>
      </c>
      <c r="BN53">
        <v>53.21</v>
      </c>
      <c r="BO53">
        <v>53.21</v>
      </c>
      <c r="BQ53" t="s">
        <v>335</v>
      </c>
      <c r="BR53" t="s">
        <v>336</v>
      </c>
      <c r="BS53" s="2">
        <v>44182</v>
      </c>
      <c r="BT53" s="3">
        <v>0.39930555555555558</v>
      </c>
      <c r="BU53" t="s">
        <v>334</v>
      </c>
      <c r="BV53" t="s">
        <v>79</v>
      </c>
      <c r="BY53">
        <v>5265.99</v>
      </c>
      <c r="BZ53" t="s">
        <v>118</v>
      </c>
      <c r="CA53" t="s">
        <v>153</v>
      </c>
      <c r="CC53" t="s">
        <v>190</v>
      </c>
      <c r="CD53">
        <v>1240</v>
      </c>
      <c r="CE53" t="s">
        <v>80</v>
      </c>
      <c r="CF53" s="2">
        <v>44182</v>
      </c>
      <c r="CI53">
        <v>1</v>
      </c>
      <c r="CJ53">
        <v>2</v>
      </c>
      <c r="CK53">
        <v>21</v>
      </c>
      <c r="CL53" t="s">
        <v>82</v>
      </c>
    </row>
    <row r="54" spans="1:90" x14ac:dyDescent="0.25">
      <c r="A54" t="s">
        <v>175</v>
      </c>
      <c r="B54" t="s">
        <v>176</v>
      </c>
      <c r="C54" t="s">
        <v>72</v>
      </c>
      <c r="E54" t="str">
        <f>"009940170348"</f>
        <v>009940170348</v>
      </c>
      <c r="F54" s="2">
        <v>44180</v>
      </c>
      <c r="G54">
        <v>202106</v>
      </c>
      <c r="H54" t="s">
        <v>88</v>
      </c>
      <c r="I54" t="s">
        <v>89</v>
      </c>
      <c r="J54" t="s">
        <v>284</v>
      </c>
      <c r="K54" t="s">
        <v>75</v>
      </c>
      <c r="L54" t="s">
        <v>337</v>
      </c>
      <c r="M54" t="s">
        <v>338</v>
      </c>
      <c r="N54" t="s">
        <v>339</v>
      </c>
      <c r="O54" t="s">
        <v>117</v>
      </c>
      <c r="P54" t="str">
        <f>"11005501HK 460040             "</f>
        <v xml:space="preserve">11005501HK 460040             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8.52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G54">
        <v>0</v>
      </c>
      <c r="BH54">
        <v>1</v>
      </c>
      <c r="BI54">
        <v>0.2</v>
      </c>
      <c r="BJ54">
        <v>1.3</v>
      </c>
      <c r="BK54">
        <v>1.5</v>
      </c>
      <c r="BL54">
        <v>89.64</v>
      </c>
      <c r="BM54">
        <v>13.45</v>
      </c>
      <c r="BN54">
        <v>103.09</v>
      </c>
      <c r="BO54">
        <v>103.09</v>
      </c>
      <c r="BS54" s="2">
        <v>44183</v>
      </c>
      <c r="BT54" s="3">
        <v>0.41666666666666669</v>
      </c>
      <c r="BU54" t="s">
        <v>340</v>
      </c>
      <c r="BV54" t="s">
        <v>82</v>
      </c>
      <c r="BY54">
        <v>6560.72</v>
      </c>
      <c r="BZ54" t="s">
        <v>118</v>
      </c>
      <c r="CA54" t="s">
        <v>341</v>
      </c>
      <c r="CC54" t="s">
        <v>338</v>
      </c>
      <c r="CD54">
        <v>7220</v>
      </c>
      <c r="CE54" t="s">
        <v>80</v>
      </c>
      <c r="CF54" s="2">
        <v>44194</v>
      </c>
      <c r="CI54">
        <v>3</v>
      </c>
      <c r="CJ54">
        <v>3</v>
      </c>
      <c r="CK54">
        <v>23</v>
      </c>
      <c r="CL54" t="s">
        <v>82</v>
      </c>
    </row>
    <row r="55" spans="1:90" x14ac:dyDescent="0.25">
      <c r="A55" t="s">
        <v>175</v>
      </c>
      <c r="B55" t="s">
        <v>176</v>
      </c>
      <c r="C55" t="s">
        <v>72</v>
      </c>
      <c r="E55" t="str">
        <f>"009938634378"</f>
        <v>009938634378</v>
      </c>
      <c r="F55" s="2">
        <v>44180</v>
      </c>
      <c r="G55">
        <v>202106</v>
      </c>
      <c r="H55" t="s">
        <v>83</v>
      </c>
      <c r="I55" t="s">
        <v>84</v>
      </c>
      <c r="J55" t="s">
        <v>327</v>
      </c>
      <c r="K55" t="s">
        <v>75</v>
      </c>
      <c r="L55" t="s">
        <v>95</v>
      </c>
      <c r="M55" t="s">
        <v>96</v>
      </c>
      <c r="N55" t="s">
        <v>179</v>
      </c>
      <c r="O55" t="s">
        <v>117</v>
      </c>
      <c r="P55" t="str">
        <f>"NA                            "</f>
        <v xml:space="preserve">NA                            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13.18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G55">
        <v>0</v>
      </c>
      <c r="BH55">
        <v>2</v>
      </c>
      <c r="BI55">
        <v>3.3</v>
      </c>
      <c r="BJ55">
        <v>5.6</v>
      </c>
      <c r="BK55">
        <v>6</v>
      </c>
      <c r="BL55">
        <v>138.72999999999999</v>
      </c>
      <c r="BM55">
        <v>20.81</v>
      </c>
      <c r="BN55">
        <v>159.54</v>
      </c>
      <c r="BO55">
        <v>159.54</v>
      </c>
      <c r="BQ55" t="s">
        <v>342</v>
      </c>
      <c r="BR55" t="s">
        <v>210</v>
      </c>
      <c r="BS55" s="2">
        <v>44182</v>
      </c>
      <c r="BT55" s="3">
        <v>0.41666666666666669</v>
      </c>
      <c r="BU55" t="s">
        <v>343</v>
      </c>
      <c r="BV55" t="s">
        <v>79</v>
      </c>
      <c r="BY55">
        <v>27969.98</v>
      </c>
      <c r="BZ55" t="s">
        <v>118</v>
      </c>
      <c r="CA55" t="s">
        <v>156</v>
      </c>
      <c r="CC55" t="s">
        <v>96</v>
      </c>
      <c r="CD55">
        <v>9300</v>
      </c>
      <c r="CE55" t="s">
        <v>80</v>
      </c>
      <c r="CF55" s="2">
        <v>44186</v>
      </c>
      <c r="CI55">
        <v>1</v>
      </c>
      <c r="CJ55">
        <v>2</v>
      </c>
      <c r="CK55">
        <v>21</v>
      </c>
      <c r="CL55" t="s">
        <v>82</v>
      </c>
    </row>
    <row r="56" spans="1:90" x14ac:dyDescent="0.25">
      <c r="A56" t="s">
        <v>175</v>
      </c>
      <c r="B56" t="s">
        <v>176</v>
      </c>
      <c r="C56" t="s">
        <v>72</v>
      </c>
      <c r="E56" t="str">
        <f>"009940314595"</f>
        <v>009940314595</v>
      </c>
      <c r="F56" s="2">
        <v>44179</v>
      </c>
      <c r="G56">
        <v>202106</v>
      </c>
      <c r="H56" t="s">
        <v>104</v>
      </c>
      <c r="I56" t="s">
        <v>105</v>
      </c>
      <c r="J56" t="s">
        <v>245</v>
      </c>
      <c r="K56" t="s">
        <v>75</v>
      </c>
      <c r="L56" t="s">
        <v>88</v>
      </c>
      <c r="M56" t="s">
        <v>89</v>
      </c>
      <c r="N56" t="s">
        <v>344</v>
      </c>
      <c r="O56" t="s">
        <v>78</v>
      </c>
      <c r="P56" t="str">
        <f>"NA                            "</f>
        <v xml:space="preserve">NA                            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6.18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G56">
        <v>0</v>
      </c>
      <c r="BH56">
        <v>1</v>
      </c>
      <c r="BI56">
        <v>0.2</v>
      </c>
      <c r="BJ56">
        <v>0.6</v>
      </c>
      <c r="BK56">
        <v>1</v>
      </c>
      <c r="BL56">
        <v>70.06</v>
      </c>
      <c r="BM56">
        <v>10.51</v>
      </c>
      <c r="BN56">
        <v>80.569999999999993</v>
      </c>
      <c r="BO56">
        <v>80.569999999999993</v>
      </c>
      <c r="BQ56" t="s">
        <v>345</v>
      </c>
      <c r="BR56" t="s">
        <v>159</v>
      </c>
      <c r="BS56" s="2">
        <v>44180</v>
      </c>
      <c r="BT56" s="3">
        <v>0.29166666666666669</v>
      </c>
      <c r="BU56" t="s">
        <v>112</v>
      </c>
      <c r="BV56" t="s">
        <v>79</v>
      </c>
      <c r="BY56">
        <v>3140.12</v>
      </c>
      <c r="CC56" t="s">
        <v>89</v>
      </c>
      <c r="CD56">
        <v>2196</v>
      </c>
      <c r="CE56" t="s">
        <v>80</v>
      </c>
      <c r="CF56" s="2">
        <v>44180</v>
      </c>
      <c r="CI56">
        <v>1</v>
      </c>
      <c r="CJ56">
        <v>1</v>
      </c>
      <c r="CK56" t="s">
        <v>106</v>
      </c>
      <c r="CL56" t="s">
        <v>82</v>
      </c>
    </row>
    <row r="57" spans="1:90" x14ac:dyDescent="0.25">
      <c r="A57" t="s">
        <v>175</v>
      </c>
      <c r="B57" t="s">
        <v>176</v>
      </c>
      <c r="C57" t="s">
        <v>72</v>
      </c>
      <c r="E57" t="str">
        <f>"009940792782"</f>
        <v>009940792782</v>
      </c>
      <c r="F57" s="2">
        <v>44180</v>
      </c>
      <c r="G57">
        <v>202106</v>
      </c>
      <c r="H57" t="s">
        <v>88</v>
      </c>
      <c r="I57" t="s">
        <v>89</v>
      </c>
      <c r="J57" t="s">
        <v>346</v>
      </c>
      <c r="K57" t="s">
        <v>75</v>
      </c>
      <c r="L57" t="s">
        <v>88</v>
      </c>
      <c r="M57" t="s">
        <v>89</v>
      </c>
      <c r="N57" t="s">
        <v>174</v>
      </c>
      <c r="O57" t="s">
        <v>78</v>
      </c>
      <c r="P57" t="str">
        <f>"NA                            "</f>
        <v xml:space="preserve">NA                            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6.18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G57">
        <v>0</v>
      </c>
      <c r="BH57">
        <v>1</v>
      </c>
      <c r="BI57">
        <v>2.9</v>
      </c>
      <c r="BJ57">
        <v>3.9</v>
      </c>
      <c r="BK57">
        <v>4</v>
      </c>
      <c r="BL57">
        <v>70.06</v>
      </c>
      <c r="BM57">
        <v>10.51</v>
      </c>
      <c r="BN57">
        <v>80.569999999999993</v>
      </c>
      <c r="BO57">
        <v>80.569999999999993</v>
      </c>
      <c r="BQ57" t="s">
        <v>136</v>
      </c>
      <c r="BR57" t="s">
        <v>136</v>
      </c>
      <c r="BS57" s="2">
        <v>44188</v>
      </c>
      <c r="BT57" s="3">
        <v>0.51874999999999993</v>
      </c>
      <c r="BU57" t="s">
        <v>310</v>
      </c>
      <c r="BV57" t="s">
        <v>82</v>
      </c>
      <c r="BW57" t="s">
        <v>108</v>
      </c>
      <c r="BX57" t="s">
        <v>124</v>
      </c>
      <c r="BY57">
        <v>19541.95</v>
      </c>
      <c r="CA57" t="s">
        <v>119</v>
      </c>
      <c r="CC57" t="s">
        <v>89</v>
      </c>
      <c r="CD57">
        <v>2090</v>
      </c>
      <c r="CE57" t="s">
        <v>80</v>
      </c>
      <c r="CF57" s="2">
        <v>44189</v>
      </c>
      <c r="CI57">
        <v>1</v>
      </c>
      <c r="CJ57">
        <v>6</v>
      </c>
      <c r="CK57" t="s">
        <v>106</v>
      </c>
      <c r="CL57" t="s">
        <v>82</v>
      </c>
    </row>
    <row r="58" spans="1:90" x14ac:dyDescent="0.25">
      <c r="A58" t="s">
        <v>175</v>
      </c>
      <c r="B58" t="s">
        <v>176</v>
      </c>
      <c r="C58" t="s">
        <v>72</v>
      </c>
      <c r="E58" t="str">
        <f>"009940360379"</f>
        <v>009940360379</v>
      </c>
      <c r="F58" s="2">
        <v>44180</v>
      </c>
      <c r="G58">
        <v>202106</v>
      </c>
      <c r="H58" t="s">
        <v>92</v>
      </c>
      <c r="I58" t="s">
        <v>93</v>
      </c>
      <c r="J58" t="s">
        <v>198</v>
      </c>
      <c r="K58" t="s">
        <v>75</v>
      </c>
      <c r="L58" t="s">
        <v>73</v>
      </c>
      <c r="M58" t="s">
        <v>74</v>
      </c>
      <c r="N58" t="s">
        <v>347</v>
      </c>
      <c r="O58" t="s">
        <v>117</v>
      </c>
      <c r="P58" t="str">
        <f>"11912270 FM                   "</f>
        <v xml:space="preserve">11912270 FM                   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4.4000000000000004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G58">
        <v>0</v>
      </c>
      <c r="BH58">
        <v>1</v>
      </c>
      <c r="BI58">
        <v>1</v>
      </c>
      <c r="BJ58">
        <v>0.2</v>
      </c>
      <c r="BK58">
        <v>1</v>
      </c>
      <c r="BL58">
        <v>46.27</v>
      </c>
      <c r="BM58">
        <v>6.94</v>
      </c>
      <c r="BN58">
        <v>53.21</v>
      </c>
      <c r="BO58">
        <v>53.21</v>
      </c>
      <c r="BQ58" t="s">
        <v>348</v>
      </c>
      <c r="BR58" t="s">
        <v>234</v>
      </c>
      <c r="BS58" s="2">
        <v>44183</v>
      </c>
      <c r="BT58" s="3">
        <v>0.48680555555555555</v>
      </c>
      <c r="BU58" t="s">
        <v>349</v>
      </c>
      <c r="BV58" t="s">
        <v>82</v>
      </c>
      <c r="BW58" t="s">
        <v>108</v>
      </c>
      <c r="BX58" t="s">
        <v>125</v>
      </c>
      <c r="BY58">
        <v>1200</v>
      </c>
      <c r="BZ58" t="s">
        <v>118</v>
      </c>
      <c r="CA58" t="s">
        <v>133</v>
      </c>
      <c r="CC58" t="s">
        <v>74</v>
      </c>
      <c r="CD58">
        <v>8000</v>
      </c>
      <c r="CE58" t="s">
        <v>80</v>
      </c>
      <c r="CF58" s="2">
        <v>44186</v>
      </c>
      <c r="CI58">
        <v>1</v>
      </c>
      <c r="CJ58">
        <v>3</v>
      </c>
      <c r="CK58">
        <v>21</v>
      </c>
      <c r="CL58" t="s">
        <v>82</v>
      </c>
    </row>
    <row r="59" spans="1:90" x14ac:dyDescent="0.25">
      <c r="A59" t="s">
        <v>175</v>
      </c>
      <c r="B59" t="s">
        <v>176</v>
      </c>
      <c r="C59" t="s">
        <v>72</v>
      </c>
      <c r="E59" t="str">
        <f>"009938740886"</f>
        <v>009938740886</v>
      </c>
      <c r="F59" s="2">
        <v>44182</v>
      </c>
      <c r="G59">
        <v>202106</v>
      </c>
      <c r="H59" t="s">
        <v>130</v>
      </c>
      <c r="I59" t="s">
        <v>131</v>
      </c>
      <c r="J59" t="s">
        <v>191</v>
      </c>
      <c r="K59" t="s">
        <v>75</v>
      </c>
      <c r="L59" t="s">
        <v>97</v>
      </c>
      <c r="M59" t="s">
        <v>98</v>
      </c>
      <c r="N59" t="s">
        <v>350</v>
      </c>
      <c r="O59" t="s">
        <v>117</v>
      </c>
      <c r="P59" t="str">
        <f>"....                          "</f>
        <v xml:space="preserve">....                          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4.4000000000000004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G59">
        <v>0</v>
      </c>
      <c r="BH59">
        <v>1</v>
      </c>
      <c r="BI59">
        <v>1</v>
      </c>
      <c r="BJ59">
        <v>0.2</v>
      </c>
      <c r="BK59">
        <v>1</v>
      </c>
      <c r="BL59">
        <v>46.27</v>
      </c>
      <c r="BM59">
        <v>6.94</v>
      </c>
      <c r="BN59">
        <v>53.21</v>
      </c>
      <c r="BO59">
        <v>53.21</v>
      </c>
      <c r="BQ59" t="s">
        <v>193</v>
      </c>
      <c r="BR59" t="s">
        <v>351</v>
      </c>
      <c r="BS59" s="2">
        <v>44183</v>
      </c>
      <c r="BT59" s="3">
        <v>0.3520833333333333</v>
      </c>
      <c r="BU59" t="s">
        <v>352</v>
      </c>
      <c r="BV59" t="s">
        <v>79</v>
      </c>
      <c r="BY59">
        <v>1200</v>
      </c>
      <c r="BZ59" t="s">
        <v>118</v>
      </c>
      <c r="CA59" t="s">
        <v>197</v>
      </c>
      <c r="CC59" t="s">
        <v>98</v>
      </c>
      <c r="CD59">
        <v>1600</v>
      </c>
      <c r="CE59" t="s">
        <v>80</v>
      </c>
      <c r="CF59" s="2">
        <v>44184</v>
      </c>
      <c r="CI59">
        <v>1</v>
      </c>
      <c r="CJ59">
        <v>1</v>
      </c>
      <c r="CK59">
        <v>21</v>
      </c>
      <c r="CL59" t="s">
        <v>82</v>
      </c>
    </row>
    <row r="60" spans="1:90" x14ac:dyDescent="0.25">
      <c r="A60" t="s">
        <v>175</v>
      </c>
      <c r="B60" t="s">
        <v>176</v>
      </c>
      <c r="C60" t="s">
        <v>72</v>
      </c>
      <c r="E60" t="str">
        <f>"009940170349"</f>
        <v>009940170349</v>
      </c>
      <c r="F60" s="2">
        <v>44180</v>
      </c>
      <c r="G60">
        <v>202106</v>
      </c>
      <c r="H60" t="s">
        <v>88</v>
      </c>
      <c r="I60" t="s">
        <v>89</v>
      </c>
      <c r="J60" t="s">
        <v>327</v>
      </c>
      <c r="K60" t="s">
        <v>75</v>
      </c>
      <c r="L60" t="s">
        <v>353</v>
      </c>
      <c r="M60" t="s">
        <v>354</v>
      </c>
      <c r="N60" t="s">
        <v>355</v>
      </c>
      <c r="O60" t="s">
        <v>117</v>
      </c>
      <c r="P60" t="str">
        <f>"...                           "</f>
        <v xml:space="preserve">...                           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8.52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G60">
        <v>0</v>
      </c>
      <c r="BH60">
        <v>1</v>
      </c>
      <c r="BI60">
        <v>1</v>
      </c>
      <c r="BJ60">
        <v>0.2</v>
      </c>
      <c r="BK60">
        <v>1</v>
      </c>
      <c r="BL60">
        <v>89.64</v>
      </c>
      <c r="BM60">
        <v>13.45</v>
      </c>
      <c r="BN60">
        <v>103.09</v>
      </c>
      <c r="BO60">
        <v>103.09</v>
      </c>
      <c r="BQ60" t="s">
        <v>136</v>
      </c>
      <c r="BR60" t="s">
        <v>136</v>
      </c>
      <c r="BS60" s="2">
        <v>44183</v>
      </c>
      <c r="BT60" s="3">
        <v>0.41666666666666669</v>
      </c>
      <c r="BU60" t="s">
        <v>356</v>
      </c>
      <c r="BV60" t="s">
        <v>82</v>
      </c>
      <c r="BY60">
        <v>1200</v>
      </c>
      <c r="BZ60" t="s">
        <v>141</v>
      </c>
      <c r="CC60" t="s">
        <v>354</v>
      </c>
      <c r="CD60">
        <v>7200</v>
      </c>
      <c r="CE60" t="s">
        <v>80</v>
      </c>
      <c r="CF60" s="2">
        <v>44194</v>
      </c>
      <c r="CI60">
        <v>0</v>
      </c>
      <c r="CJ60">
        <v>0</v>
      </c>
      <c r="CK60">
        <v>23</v>
      </c>
      <c r="CL60" t="s">
        <v>82</v>
      </c>
    </row>
    <row r="61" spans="1:90" x14ac:dyDescent="0.25">
      <c r="A61" t="s">
        <v>175</v>
      </c>
      <c r="B61" t="s">
        <v>176</v>
      </c>
      <c r="C61" t="s">
        <v>72</v>
      </c>
      <c r="E61" t="str">
        <f>"009940750755"</f>
        <v>009940750755</v>
      </c>
      <c r="F61" s="2">
        <v>44180</v>
      </c>
      <c r="G61">
        <v>202106</v>
      </c>
      <c r="H61" t="s">
        <v>143</v>
      </c>
      <c r="I61" t="s">
        <v>143</v>
      </c>
      <c r="J61" t="s">
        <v>357</v>
      </c>
      <c r="K61" t="s">
        <v>75</v>
      </c>
      <c r="L61" t="s">
        <v>358</v>
      </c>
      <c r="M61" t="s">
        <v>359</v>
      </c>
      <c r="N61" t="s">
        <v>360</v>
      </c>
      <c r="O61" t="s">
        <v>117</v>
      </c>
      <c r="P61" t="str">
        <f>"JNB2012150162                 "</f>
        <v xml:space="preserve">JNB2012150162                 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8.52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G61">
        <v>0</v>
      </c>
      <c r="BH61">
        <v>1</v>
      </c>
      <c r="BI61">
        <v>1.5</v>
      </c>
      <c r="BJ61">
        <v>1.6</v>
      </c>
      <c r="BK61">
        <v>2</v>
      </c>
      <c r="BL61">
        <v>89.64</v>
      </c>
      <c r="BM61">
        <v>13.45</v>
      </c>
      <c r="BN61">
        <v>103.09</v>
      </c>
      <c r="BO61">
        <v>103.09</v>
      </c>
      <c r="BQ61" t="s">
        <v>361</v>
      </c>
      <c r="BR61" t="s">
        <v>362</v>
      </c>
      <c r="BS61" s="2">
        <v>44181</v>
      </c>
      <c r="BT61" s="3">
        <v>0.62152777777777779</v>
      </c>
      <c r="BU61" t="s">
        <v>363</v>
      </c>
      <c r="BV61" t="s">
        <v>79</v>
      </c>
      <c r="BY61">
        <v>7780.92</v>
      </c>
      <c r="BZ61" t="s">
        <v>118</v>
      </c>
      <c r="CA61" t="s">
        <v>107</v>
      </c>
      <c r="CC61" t="s">
        <v>359</v>
      </c>
      <c r="CD61">
        <v>6600</v>
      </c>
      <c r="CE61" t="s">
        <v>80</v>
      </c>
      <c r="CF61" s="2">
        <v>44189</v>
      </c>
      <c r="CI61">
        <v>1</v>
      </c>
      <c r="CJ61">
        <v>1</v>
      </c>
      <c r="CK61">
        <v>23</v>
      </c>
      <c r="CL61" t="s">
        <v>82</v>
      </c>
    </row>
    <row r="62" spans="1:90" x14ac:dyDescent="0.25">
      <c r="A62" t="s">
        <v>175</v>
      </c>
      <c r="B62" t="s">
        <v>176</v>
      </c>
      <c r="C62" t="s">
        <v>72</v>
      </c>
      <c r="E62" t="str">
        <f>"009940750741"</f>
        <v>009940750741</v>
      </c>
      <c r="F62" s="2">
        <v>44180</v>
      </c>
      <c r="G62">
        <v>202106</v>
      </c>
      <c r="H62" t="s">
        <v>143</v>
      </c>
      <c r="I62" t="s">
        <v>143</v>
      </c>
      <c r="J62" t="s">
        <v>364</v>
      </c>
      <c r="K62" t="s">
        <v>75</v>
      </c>
      <c r="L62" t="s">
        <v>88</v>
      </c>
      <c r="M62" t="s">
        <v>89</v>
      </c>
      <c r="N62" t="s">
        <v>360</v>
      </c>
      <c r="O62" t="s">
        <v>117</v>
      </c>
      <c r="P62" t="str">
        <f>"                              "</f>
        <v xml:space="preserve">                              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12.36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G62">
        <v>0</v>
      </c>
      <c r="BH62">
        <v>1</v>
      </c>
      <c r="BI62">
        <v>2.1</v>
      </c>
      <c r="BJ62">
        <v>2.6</v>
      </c>
      <c r="BK62">
        <v>3</v>
      </c>
      <c r="BL62">
        <v>130.12</v>
      </c>
      <c r="BM62">
        <v>19.52</v>
      </c>
      <c r="BN62">
        <v>149.63999999999999</v>
      </c>
      <c r="BO62">
        <v>149.63999999999999</v>
      </c>
      <c r="BQ62" t="s">
        <v>365</v>
      </c>
      <c r="BR62" t="s">
        <v>362</v>
      </c>
      <c r="BS62" s="2">
        <v>44182</v>
      </c>
      <c r="BT62" s="3">
        <v>0.30902777777777779</v>
      </c>
      <c r="BU62" t="s">
        <v>366</v>
      </c>
      <c r="BV62" t="s">
        <v>79</v>
      </c>
      <c r="BY62">
        <v>12863.9</v>
      </c>
      <c r="BZ62" t="s">
        <v>118</v>
      </c>
      <c r="CC62" t="s">
        <v>89</v>
      </c>
      <c r="CD62">
        <v>2196</v>
      </c>
      <c r="CE62" t="s">
        <v>146</v>
      </c>
      <c r="CF62" s="2">
        <v>44183</v>
      </c>
      <c r="CI62">
        <v>1</v>
      </c>
      <c r="CJ62">
        <v>2</v>
      </c>
      <c r="CK62">
        <v>23</v>
      </c>
      <c r="CL62" t="s">
        <v>82</v>
      </c>
    </row>
    <row r="63" spans="1:90" x14ac:dyDescent="0.25">
      <c r="A63" t="s">
        <v>175</v>
      </c>
      <c r="B63" t="s">
        <v>176</v>
      </c>
      <c r="C63" t="s">
        <v>72</v>
      </c>
      <c r="E63" t="str">
        <f>"009940360356"</f>
        <v>009940360356</v>
      </c>
      <c r="F63" s="2">
        <v>44182</v>
      </c>
      <c r="G63">
        <v>202106</v>
      </c>
      <c r="H63" t="s">
        <v>92</v>
      </c>
      <c r="I63" t="s">
        <v>93</v>
      </c>
      <c r="J63" t="s">
        <v>198</v>
      </c>
      <c r="K63" t="s">
        <v>75</v>
      </c>
      <c r="L63" t="s">
        <v>73</v>
      </c>
      <c r="M63" t="s">
        <v>74</v>
      </c>
      <c r="N63" t="s">
        <v>233</v>
      </c>
      <c r="O63" t="s">
        <v>117</v>
      </c>
      <c r="P63" t="str">
        <f>"11912270 FM                   "</f>
        <v xml:space="preserve">11912270 FM                   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4.4000000000000004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G63">
        <v>0</v>
      </c>
      <c r="BH63">
        <v>1</v>
      </c>
      <c r="BI63">
        <v>1</v>
      </c>
      <c r="BJ63">
        <v>0.2</v>
      </c>
      <c r="BK63">
        <v>1</v>
      </c>
      <c r="BL63">
        <v>46.27</v>
      </c>
      <c r="BM63">
        <v>6.94</v>
      </c>
      <c r="BN63">
        <v>53.21</v>
      </c>
      <c r="BO63">
        <v>53.21</v>
      </c>
      <c r="BQ63" t="s">
        <v>181</v>
      </c>
      <c r="BR63" t="s">
        <v>234</v>
      </c>
      <c r="BS63" s="2">
        <v>44183</v>
      </c>
      <c r="BT63" s="3">
        <v>0.48333333333333334</v>
      </c>
      <c r="BU63" t="s">
        <v>317</v>
      </c>
      <c r="BV63" t="s">
        <v>82</v>
      </c>
      <c r="BW63" t="s">
        <v>108</v>
      </c>
      <c r="BX63" t="s">
        <v>125</v>
      </c>
      <c r="BY63">
        <v>1200</v>
      </c>
      <c r="BZ63" t="s">
        <v>118</v>
      </c>
      <c r="CA63" t="s">
        <v>133</v>
      </c>
      <c r="CC63" t="s">
        <v>74</v>
      </c>
      <c r="CD63">
        <v>8000</v>
      </c>
      <c r="CE63" t="s">
        <v>80</v>
      </c>
      <c r="CF63" s="2">
        <v>44186</v>
      </c>
      <c r="CI63">
        <v>1</v>
      </c>
      <c r="CJ63">
        <v>1</v>
      </c>
      <c r="CK63">
        <v>21</v>
      </c>
      <c r="CL63" t="s">
        <v>82</v>
      </c>
    </row>
    <row r="64" spans="1:90" x14ac:dyDescent="0.25">
      <c r="A64" t="s">
        <v>175</v>
      </c>
      <c r="B64" t="s">
        <v>176</v>
      </c>
      <c r="C64" t="s">
        <v>72</v>
      </c>
      <c r="E64" t="str">
        <f>"009940750756"</f>
        <v>009940750756</v>
      </c>
      <c r="F64" s="2">
        <v>44180</v>
      </c>
      <c r="G64">
        <v>202106</v>
      </c>
      <c r="H64" t="s">
        <v>143</v>
      </c>
      <c r="I64" t="s">
        <v>143</v>
      </c>
      <c r="J64" t="s">
        <v>364</v>
      </c>
      <c r="K64" t="s">
        <v>75</v>
      </c>
      <c r="L64" t="s">
        <v>76</v>
      </c>
      <c r="M64" t="s">
        <v>77</v>
      </c>
      <c r="N64" t="s">
        <v>360</v>
      </c>
      <c r="O64" t="s">
        <v>78</v>
      </c>
      <c r="P64" t="str">
        <f>"                              "</f>
        <v xml:space="preserve">                              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9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G64">
        <v>0</v>
      </c>
      <c r="BH64">
        <v>1</v>
      </c>
      <c r="BI64">
        <v>4.8</v>
      </c>
      <c r="BJ64">
        <v>3.6</v>
      </c>
      <c r="BK64">
        <v>5</v>
      </c>
      <c r="BL64">
        <v>99.71</v>
      </c>
      <c r="BM64">
        <v>14.96</v>
      </c>
      <c r="BN64">
        <v>114.67</v>
      </c>
      <c r="BO64">
        <v>114.67</v>
      </c>
      <c r="BQ64" t="s">
        <v>367</v>
      </c>
      <c r="BR64" t="s">
        <v>362</v>
      </c>
      <c r="BS64" s="2">
        <v>44183</v>
      </c>
      <c r="BT64" s="3">
        <v>0.37152777777777773</v>
      </c>
      <c r="BU64" t="s">
        <v>368</v>
      </c>
      <c r="BV64" t="s">
        <v>79</v>
      </c>
      <c r="BY64">
        <v>17802.240000000002</v>
      </c>
      <c r="CA64" t="s">
        <v>369</v>
      </c>
      <c r="CC64" t="s">
        <v>77</v>
      </c>
      <c r="CD64">
        <v>3200</v>
      </c>
      <c r="CE64" t="s">
        <v>80</v>
      </c>
      <c r="CF64" s="2">
        <v>44183</v>
      </c>
      <c r="CI64">
        <v>3</v>
      </c>
      <c r="CJ64">
        <v>3</v>
      </c>
      <c r="CK64" t="s">
        <v>81</v>
      </c>
      <c r="CL64" t="s">
        <v>82</v>
      </c>
    </row>
    <row r="65" spans="1:90" x14ac:dyDescent="0.25">
      <c r="A65" t="s">
        <v>175</v>
      </c>
      <c r="B65" t="s">
        <v>176</v>
      </c>
      <c r="C65" t="s">
        <v>72</v>
      </c>
      <c r="E65" t="str">
        <f>"089901384214"</f>
        <v>089901384214</v>
      </c>
      <c r="F65" s="2">
        <v>44180</v>
      </c>
      <c r="G65">
        <v>202106</v>
      </c>
      <c r="H65" t="s">
        <v>95</v>
      </c>
      <c r="I65" t="s">
        <v>96</v>
      </c>
      <c r="J65" t="s">
        <v>370</v>
      </c>
      <c r="K65" t="s">
        <v>75</v>
      </c>
      <c r="L65" t="s">
        <v>132</v>
      </c>
      <c r="M65" t="s">
        <v>74</v>
      </c>
      <c r="N65" t="s">
        <v>371</v>
      </c>
      <c r="O65" t="s">
        <v>78</v>
      </c>
      <c r="P65" t="str">
        <f>"                              "</f>
        <v xml:space="preserve">                              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8.93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G65">
        <v>0</v>
      </c>
      <c r="BH65">
        <v>1</v>
      </c>
      <c r="BI65">
        <v>1</v>
      </c>
      <c r="BJ65">
        <v>0.2</v>
      </c>
      <c r="BK65">
        <v>1</v>
      </c>
      <c r="BL65">
        <v>98.97</v>
      </c>
      <c r="BM65">
        <v>14.85</v>
      </c>
      <c r="BN65">
        <v>113.82</v>
      </c>
      <c r="BO65">
        <v>113.82</v>
      </c>
      <c r="BQ65" t="s">
        <v>348</v>
      </c>
      <c r="BR65" t="s">
        <v>372</v>
      </c>
      <c r="BS65" s="2">
        <v>44182</v>
      </c>
      <c r="BT65" s="3">
        <v>0.48819444444444443</v>
      </c>
      <c r="BU65" t="s">
        <v>373</v>
      </c>
      <c r="BV65" t="s">
        <v>79</v>
      </c>
      <c r="BY65">
        <v>1200</v>
      </c>
      <c r="CA65" t="s">
        <v>133</v>
      </c>
      <c r="CC65" t="s">
        <v>74</v>
      </c>
      <c r="CD65">
        <v>8000</v>
      </c>
      <c r="CE65" t="s">
        <v>80</v>
      </c>
      <c r="CF65" s="2">
        <v>44183</v>
      </c>
      <c r="CI65">
        <v>2</v>
      </c>
      <c r="CJ65">
        <v>2</v>
      </c>
      <c r="CK65" t="s">
        <v>94</v>
      </c>
      <c r="CL65" t="s">
        <v>82</v>
      </c>
    </row>
    <row r="66" spans="1:90" x14ac:dyDescent="0.25">
      <c r="A66" t="s">
        <v>175</v>
      </c>
      <c r="B66" t="s">
        <v>176</v>
      </c>
      <c r="C66" t="s">
        <v>72</v>
      </c>
      <c r="E66" t="str">
        <f>"009940413047"</f>
        <v>009940413047</v>
      </c>
      <c r="F66" s="2">
        <v>44182</v>
      </c>
      <c r="G66">
        <v>202106</v>
      </c>
      <c r="H66" t="s">
        <v>73</v>
      </c>
      <c r="I66" t="s">
        <v>74</v>
      </c>
      <c r="J66" t="s">
        <v>174</v>
      </c>
      <c r="K66" t="s">
        <v>75</v>
      </c>
      <c r="L66" t="s">
        <v>236</v>
      </c>
      <c r="M66" t="s">
        <v>237</v>
      </c>
      <c r="N66" t="s">
        <v>238</v>
      </c>
      <c r="O66" t="s">
        <v>78</v>
      </c>
      <c r="P66" t="str">
        <f>"MT CPT                        "</f>
        <v xml:space="preserve">MT CPT                        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6.7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G66">
        <v>0</v>
      </c>
      <c r="BH66">
        <v>1</v>
      </c>
      <c r="BI66">
        <v>9</v>
      </c>
      <c r="BJ66">
        <v>16.600000000000001</v>
      </c>
      <c r="BK66">
        <v>17</v>
      </c>
      <c r="BL66">
        <v>75.540000000000006</v>
      </c>
      <c r="BM66">
        <v>11.33</v>
      </c>
      <c r="BN66">
        <v>86.87</v>
      </c>
      <c r="BO66">
        <v>86.87</v>
      </c>
      <c r="BQ66" t="s">
        <v>374</v>
      </c>
      <c r="BR66" t="s">
        <v>279</v>
      </c>
      <c r="BS66" s="2">
        <v>44183</v>
      </c>
      <c r="BT66" s="3">
        <v>0.45833333333333331</v>
      </c>
      <c r="BU66" t="s">
        <v>375</v>
      </c>
      <c r="BV66" t="s">
        <v>79</v>
      </c>
      <c r="BY66">
        <v>82800</v>
      </c>
      <c r="CC66" t="s">
        <v>237</v>
      </c>
      <c r="CD66">
        <v>6500</v>
      </c>
      <c r="CE66" t="s">
        <v>80</v>
      </c>
      <c r="CF66" s="2">
        <v>44189</v>
      </c>
      <c r="CI66">
        <v>0</v>
      </c>
      <c r="CJ66">
        <v>0</v>
      </c>
      <c r="CK66" t="s">
        <v>160</v>
      </c>
      <c r="CL66" t="s">
        <v>82</v>
      </c>
    </row>
    <row r="67" spans="1:90" x14ac:dyDescent="0.25">
      <c r="A67" t="s">
        <v>175</v>
      </c>
      <c r="B67" t="s">
        <v>176</v>
      </c>
      <c r="C67" t="s">
        <v>72</v>
      </c>
      <c r="E67" t="str">
        <f>"009938634380"</f>
        <v>009938634380</v>
      </c>
      <c r="F67" s="2">
        <v>44182</v>
      </c>
      <c r="G67">
        <v>202106</v>
      </c>
      <c r="H67" t="s">
        <v>83</v>
      </c>
      <c r="I67" t="s">
        <v>84</v>
      </c>
      <c r="J67" t="s">
        <v>376</v>
      </c>
      <c r="K67" t="s">
        <v>75</v>
      </c>
      <c r="L67" t="s">
        <v>101</v>
      </c>
      <c r="M67" t="s">
        <v>102</v>
      </c>
      <c r="N67" t="s">
        <v>377</v>
      </c>
      <c r="O67" t="s">
        <v>78</v>
      </c>
      <c r="P67" t="str">
        <f>"NO REF.                       "</f>
        <v xml:space="preserve">NO REF.                       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6.18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G67">
        <v>0</v>
      </c>
      <c r="BH67">
        <v>1</v>
      </c>
      <c r="BI67">
        <v>1</v>
      </c>
      <c r="BJ67">
        <v>0.2</v>
      </c>
      <c r="BK67">
        <v>1</v>
      </c>
      <c r="BL67">
        <v>70.06</v>
      </c>
      <c r="BM67">
        <v>10.51</v>
      </c>
      <c r="BN67">
        <v>80.569999999999993</v>
      </c>
      <c r="BO67">
        <v>80.569999999999993</v>
      </c>
      <c r="BQ67" t="s">
        <v>378</v>
      </c>
      <c r="BR67" t="s">
        <v>210</v>
      </c>
      <c r="BS67" s="2">
        <v>44183</v>
      </c>
      <c r="BT67" s="3">
        <v>0.41666666666666669</v>
      </c>
      <c r="BU67" t="s">
        <v>379</v>
      </c>
      <c r="BV67" t="s">
        <v>79</v>
      </c>
      <c r="BY67">
        <v>1200</v>
      </c>
      <c r="CA67" t="s">
        <v>212</v>
      </c>
      <c r="CC67" t="s">
        <v>102</v>
      </c>
      <c r="CD67">
        <v>700</v>
      </c>
      <c r="CE67" t="s">
        <v>148</v>
      </c>
      <c r="CF67" s="2">
        <v>44183</v>
      </c>
      <c r="CI67">
        <v>0</v>
      </c>
      <c r="CJ67">
        <v>0</v>
      </c>
      <c r="CK67" t="s">
        <v>163</v>
      </c>
      <c r="CL67" t="s">
        <v>82</v>
      </c>
    </row>
    <row r="68" spans="1:90" x14ac:dyDescent="0.25">
      <c r="A68" t="s">
        <v>175</v>
      </c>
      <c r="B68" t="s">
        <v>176</v>
      </c>
      <c r="C68" t="s">
        <v>72</v>
      </c>
      <c r="E68" t="str">
        <f>"009940413048"</f>
        <v>009940413048</v>
      </c>
      <c r="F68" s="2">
        <v>44182</v>
      </c>
      <c r="G68">
        <v>202106</v>
      </c>
      <c r="H68" t="s">
        <v>73</v>
      </c>
      <c r="I68" t="s">
        <v>74</v>
      </c>
      <c r="J68" t="s">
        <v>174</v>
      </c>
      <c r="K68" t="s">
        <v>75</v>
      </c>
      <c r="L68" t="s">
        <v>88</v>
      </c>
      <c r="M68" t="s">
        <v>89</v>
      </c>
      <c r="N68" t="s">
        <v>380</v>
      </c>
      <c r="O68" t="s">
        <v>78</v>
      </c>
      <c r="P68" t="str">
        <f>"MT CPT                        "</f>
        <v xml:space="preserve">MT CPT                        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9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G68">
        <v>0</v>
      </c>
      <c r="BH68">
        <v>1</v>
      </c>
      <c r="BI68">
        <v>1.5</v>
      </c>
      <c r="BJ68">
        <v>3.3</v>
      </c>
      <c r="BK68">
        <v>4</v>
      </c>
      <c r="BL68">
        <v>99.71</v>
      </c>
      <c r="BM68">
        <v>14.96</v>
      </c>
      <c r="BN68">
        <v>114.67</v>
      </c>
      <c r="BO68">
        <v>114.67</v>
      </c>
      <c r="BQ68" t="s">
        <v>381</v>
      </c>
      <c r="BR68" t="s">
        <v>279</v>
      </c>
      <c r="BS68" t="s">
        <v>111</v>
      </c>
      <c r="BY68">
        <v>16408.3</v>
      </c>
      <c r="CC68" t="s">
        <v>89</v>
      </c>
      <c r="CD68">
        <v>2195</v>
      </c>
      <c r="CE68" t="s">
        <v>148</v>
      </c>
      <c r="CI68">
        <v>2</v>
      </c>
      <c r="CJ68" t="s">
        <v>111</v>
      </c>
      <c r="CK68" t="s">
        <v>81</v>
      </c>
      <c r="CL68" t="s">
        <v>82</v>
      </c>
    </row>
    <row r="69" spans="1:90" x14ac:dyDescent="0.25">
      <c r="A69" t="s">
        <v>175</v>
      </c>
      <c r="B69" t="s">
        <v>176</v>
      </c>
      <c r="C69" t="s">
        <v>72</v>
      </c>
      <c r="E69" t="str">
        <f>"009940750739"</f>
        <v>009940750739</v>
      </c>
      <c r="F69" s="2">
        <v>44183</v>
      </c>
      <c r="G69">
        <v>202106</v>
      </c>
      <c r="H69" t="s">
        <v>143</v>
      </c>
      <c r="I69" t="s">
        <v>143</v>
      </c>
      <c r="J69" t="s">
        <v>382</v>
      </c>
      <c r="K69" t="s">
        <v>75</v>
      </c>
      <c r="L69" t="s">
        <v>383</v>
      </c>
      <c r="M69" t="s">
        <v>384</v>
      </c>
      <c r="N69" t="s">
        <v>385</v>
      </c>
      <c r="O69" t="s">
        <v>78</v>
      </c>
      <c r="P69" t="str">
        <f>"JNB2012170162                 "</f>
        <v xml:space="preserve">JNB2012170162                 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6.18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G69">
        <v>0</v>
      </c>
      <c r="BH69">
        <v>2</v>
      </c>
      <c r="BI69">
        <v>6.6</v>
      </c>
      <c r="BJ69">
        <v>8.3000000000000007</v>
      </c>
      <c r="BK69">
        <v>9</v>
      </c>
      <c r="BL69">
        <v>70.06</v>
      </c>
      <c r="BM69">
        <v>10.51</v>
      </c>
      <c r="BN69">
        <v>80.569999999999993</v>
      </c>
      <c r="BO69">
        <v>80.569999999999993</v>
      </c>
      <c r="BR69" t="s">
        <v>386</v>
      </c>
      <c r="BS69" s="2">
        <v>44184</v>
      </c>
      <c r="BT69" s="3">
        <v>0.4513888888888889</v>
      </c>
      <c r="BU69" t="s">
        <v>387</v>
      </c>
      <c r="BV69" t="s">
        <v>82</v>
      </c>
      <c r="BY69">
        <v>41715.360000000001</v>
      </c>
      <c r="CC69" t="s">
        <v>384</v>
      </c>
      <c r="CD69">
        <v>6570</v>
      </c>
      <c r="CE69" t="s">
        <v>80</v>
      </c>
      <c r="CF69" s="2">
        <v>44189</v>
      </c>
      <c r="CI69">
        <v>0</v>
      </c>
      <c r="CJ69">
        <v>0</v>
      </c>
      <c r="CK69" t="s">
        <v>160</v>
      </c>
      <c r="CL69" t="s">
        <v>82</v>
      </c>
    </row>
    <row r="70" spans="1:90" x14ac:dyDescent="0.25">
      <c r="A70" t="s">
        <v>175</v>
      </c>
      <c r="B70" t="s">
        <v>176</v>
      </c>
      <c r="C70" t="s">
        <v>72</v>
      </c>
      <c r="E70" t="str">
        <f>"080010013911"</f>
        <v>080010013911</v>
      </c>
      <c r="F70" s="2">
        <v>44183</v>
      </c>
      <c r="G70">
        <v>202106</v>
      </c>
      <c r="H70" t="s">
        <v>76</v>
      </c>
      <c r="I70" t="s">
        <v>77</v>
      </c>
      <c r="J70" t="s">
        <v>388</v>
      </c>
      <c r="K70" t="s">
        <v>75</v>
      </c>
      <c r="L70" t="s">
        <v>143</v>
      </c>
      <c r="M70" t="s">
        <v>143</v>
      </c>
      <c r="N70" t="s">
        <v>389</v>
      </c>
      <c r="O70" t="s">
        <v>117</v>
      </c>
      <c r="P70" t="str">
        <f>"-                             "</f>
        <v xml:space="preserve">-                             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14.29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G70">
        <v>0</v>
      </c>
      <c r="BH70">
        <v>1</v>
      </c>
      <c r="BI70">
        <v>2</v>
      </c>
      <c r="BJ70">
        <v>3.2</v>
      </c>
      <c r="BK70">
        <v>3.5</v>
      </c>
      <c r="BL70">
        <v>150.37</v>
      </c>
      <c r="BM70">
        <v>22.56</v>
      </c>
      <c r="BN70">
        <v>172.93</v>
      </c>
      <c r="BO70">
        <v>172.93</v>
      </c>
      <c r="BQ70" t="s">
        <v>390</v>
      </c>
      <c r="BR70" t="s">
        <v>391</v>
      </c>
      <c r="BS70" s="2">
        <v>44187</v>
      </c>
      <c r="BT70" s="3">
        <v>0.43194444444444446</v>
      </c>
      <c r="BU70" t="s">
        <v>392</v>
      </c>
      <c r="BV70" t="s">
        <v>82</v>
      </c>
      <c r="BY70">
        <v>16200</v>
      </c>
      <c r="BZ70" t="s">
        <v>118</v>
      </c>
      <c r="CA70" t="s">
        <v>393</v>
      </c>
      <c r="CC70" t="s">
        <v>143</v>
      </c>
      <c r="CD70">
        <v>7621</v>
      </c>
      <c r="CE70" t="s">
        <v>80</v>
      </c>
      <c r="CF70" s="2">
        <v>44188</v>
      </c>
      <c r="CI70">
        <v>1</v>
      </c>
      <c r="CJ70">
        <v>2</v>
      </c>
      <c r="CK70">
        <v>23</v>
      </c>
      <c r="CL70" t="s">
        <v>82</v>
      </c>
    </row>
    <row r="71" spans="1:90" x14ac:dyDescent="0.25">
      <c r="A71" t="s">
        <v>175</v>
      </c>
      <c r="B71" t="s">
        <v>176</v>
      </c>
      <c r="C71" t="s">
        <v>72</v>
      </c>
      <c r="E71" t="str">
        <f>"009940413046"</f>
        <v>009940413046</v>
      </c>
      <c r="F71" s="2">
        <v>44183</v>
      </c>
      <c r="G71">
        <v>202106</v>
      </c>
      <c r="H71" t="s">
        <v>73</v>
      </c>
      <c r="I71" t="s">
        <v>74</v>
      </c>
      <c r="J71" t="s">
        <v>174</v>
      </c>
      <c r="K71" t="s">
        <v>75</v>
      </c>
      <c r="L71" t="s">
        <v>137</v>
      </c>
      <c r="M71" t="s">
        <v>138</v>
      </c>
      <c r="N71" t="s">
        <v>394</v>
      </c>
      <c r="O71" t="s">
        <v>78</v>
      </c>
      <c r="P71" t="str">
        <f>"MT CPT                        "</f>
        <v xml:space="preserve">MT CPT                        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7.01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G71">
        <v>0</v>
      </c>
      <c r="BH71">
        <v>1</v>
      </c>
      <c r="BI71">
        <v>14.1</v>
      </c>
      <c r="BJ71">
        <v>18.100000000000001</v>
      </c>
      <c r="BK71">
        <v>19</v>
      </c>
      <c r="BL71">
        <v>78.77</v>
      </c>
      <c r="BM71">
        <v>11.82</v>
      </c>
      <c r="BN71">
        <v>90.59</v>
      </c>
      <c r="BO71">
        <v>90.59</v>
      </c>
      <c r="BQ71" t="s">
        <v>395</v>
      </c>
      <c r="BR71" t="s">
        <v>279</v>
      </c>
      <c r="BS71" s="2">
        <v>44189</v>
      </c>
      <c r="BT71" s="3">
        <v>0.41666666666666669</v>
      </c>
      <c r="BU71" t="s">
        <v>112</v>
      </c>
      <c r="BV71" t="s">
        <v>82</v>
      </c>
      <c r="BW71" t="s">
        <v>154</v>
      </c>
      <c r="BX71" t="s">
        <v>124</v>
      </c>
      <c r="BY71">
        <v>90669.6</v>
      </c>
      <c r="CC71" t="s">
        <v>138</v>
      </c>
      <c r="CD71">
        <v>7130</v>
      </c>
      <c r="CE71" t="s">
        <v>80</v>
      </c>
      <c r="CF71" s="2">
        <v>44193</v>
      </c>
      <c r="CI71">
        <v>1</v>
      </c>
      <c r="CJ71">
        <v>4</v>
      </c>
      <c r="CK71" t="s">
        <v>106</v>
      </c>
      <c r="CL71" t="s">
        <v>82</v>
      </c>
    </row>
    <row r="72" spans="1:90" x14ac:dyDescent="0.25">
      <c r="A72" t="s">
        <v>175</v>
      </c>
      <c r="B72" t="s">
        <v>176</v>
      </c>
      <c r="C72" t="s">
        <v>72</v>
      </c>
      <c r="E72" t="str">
        <f>"009940413045"</f>
        <v>009940413045</v>
      </c>
      <c r="F72" s="2">
        <v>44183</v>
      </c>
      <c r="G72">
        <v>202106</v>
      </c>
      <c r="H72" t="s">
        <v>73</v>
      </c>
      <c r="I72" t="s">
        <v>74</v>
      </c>
      <c r="J72" t="s">
        <v>174</v>
      </c>
      <c r="K72" t="s">
        <v>75</v>
      </c>
      <c r="L72" t="s">
        <v>99</v>
      </c>
      <c r="M72" t="s">
        <v>100</v>
      </c>
      <c r="N72" t="s">
        <v>396</v>
      </c>
      <c r="O72" t="s">
        <v>78</v>
      </c>
      <c r="P72" t="str">
        <f>"MT CPT                        "</f>
        <v xml:space="preserve">MT CPT                        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12.47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G72">
        <v>0</v>
      </c>
      <c r="BH72">
        <v>1</v>
      </c>
      <c r="BI72">
        <v>23</v>
      </c>
      <c r="BJ72">
        <v>24</v>
      </c>
      <c r="BK72">
        <v>24</v>
      </c>
      <c r="BL72">
        <v>136.21</v>
      </c>
      <c r="BM72">
        <v>20.43</v>
      </c>
      <c r="BN72">
        <v>156.63999999999999</v>
      </c>
      <c r="BO72">
        <v>156.63999999999999</v>
      </c>
      <c r="BQ72" t="s">
        <v>397</v>
      </c>
      <c r="BR72" t="s">
        <v>279</v>
      </c>
      <c r="BS72" s="2">
        <v>44186</v>
      </c>
      <c r="BT72" s="3">
        <v>0.34652777777777777</v>
      </c>
      <c r="BU72" t="s">
        <v>398</v>
      </c>
      <c r="BV72" t="s">
        <v>79</v>
      </c>
      <c r="BY72">
        <v>119774.72</v>
      </c>
      <c r="CA72" t="s">
        <v>399</v>
      </c>
      <c r="CC72" t="s">
        <v>100</v>
      </c>
      <c r="CD72">
        <v>3610</v>
      </c>
      <c r="CE72" t="s">
        <v>80</v>
      </c>
      <c r="CF72" s="2">
        <v>44188</v>
      </c>
      <c r="CI72">
        <v>2</v>
      </c>
      <c r="CJ72">
        <v>1</v>
      </c>
      <c r="CK72" t="s">
        <v>81</v>
      </c>
      <c r="CL72" t="s">
        <v>82</v>
      </c>
    </row>
    <row r="73" spans="1:90" x14ac:dyDescent="0.25">
      <c r="A73" t="s">
        <v>175</v>
      </c>
      <c r="B73" t="s">
        <v>176</v>
      </c>
      <c r="C73" t="s">
        <v>72</v>
      </c>
      <c r="E73" t="str">
        <f>"009940413044"</f>
        <v>009940413044</v>
      </c>
      <c r="F73" s="2">
        <v>44183</v>
      </c>
      <c r="G73">
        <v>202106</v>
      </c>
      <c r="H73" t="s">
        <v>73</v>
      </c>
      <c r="I73" t="s">
        <v>74</v>
      </c>
      <c r="J73" t="s">
        <v>174</v>
      </c>
      <c r="K73" t="s">
        <v>75</v>
      </c>
      <c r="L73" t="s">
        <v>236</v>
      </c>
      <c r="M73" t="s">
        <v>237</v>
      </c>
      <c r="N73" t="s">
        <v>238</v>
      </c>
      <c r="O73" t="s">
        <v>78</v>
      </c>
      <c r="P73" t="str">
        <f>"MT CPT                        "</f>
        <v xml:space="preserve">MT CPT                        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9.57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G73">
        <v>0</v>
      </c>
      <c r="BH73">
        <v>1</v>
      </c>
      <c r="BI73">
        <v>27.4</v>
      </c>
      <c r="BJ73">
        <v>25.7</v>
      </c>
      <c r="BK73">
        <v>28</v>
      </c>
      <c r="BL73">
        <v>105.69</v>
      </c>
      <c r="BM73">
        <v>15.85</v>
      </c>
      <c r="BN73">
        <v>121.54</v>
      </c>
      <c r="BO73">
        <v>121.54</v>
      </c>
      <c r="BQ73" t="s">
        <v>400</v>
      </c>
      <c r="BR73" t="s">
        <v>279</v>
      </c>
      <c r="BS73" s="2">
        <v>44186</v>
      </c>
      <c r="BT73" s="3">
        <v>0.45208333333333334</v>
      </c>
      <c r="BU73" t="s">
        <v>401</v>
      </c>
      <c r="BV73" t="s">
        <v>79</v>
      </c>
      <c r="BY73">
        <v>128645.97</v>
      </c>
      <c r="CC73" t="s">
        <v>237</v>
      </c>
      <c r="CD73">
        <v>6500</v>
      </c>
      <c r="CE73" t="s">
        <v>80</v>
      </c>
      <c r="CF73" s="2">
        <v>44188</v>
      </c>
      <c r="CI73">
        <v>0</v>
      </c>
      <c r="CJ73">
        <v>0</v>
      </c>
      <c r="CK73" t="s">
        <v>160</v>
      </c>
      <c r="CL73" t="s">
        <v>82</v>
      </c>
    </row>
    <row r="74" spans="1:90" x14ac:dyDescent="0.25">
      <c r="A74" t="s">
        <v>175</v>
      </c>
      <c r="B74" t="s">
        <v>176</v>
      </c>
      <c r="C74" t="s">
        <v>72</v>
      </c>
      <c r="E74" t="str">
        <f>"009938634381"</f>
        <v>009938634381</v>
      </c>
      <c r="F74" s="2">
        <v>44188</v>
      </c>
      <c r="G74">
        <v>202106</v>
      </c>
      <c r="H74" t="s">
        <v>83</v>
      </c>
      <c r="I74" t="s">
        <v>84</v>
      </c>
      <c r="J74" t="s">
        <v>198</v>
      </c>
      <c r="K74" t="s">
        <v>75</v>
      </c>
      <c r="L74" t="s">
        <v>88</v>
      </c>
      <c r="M74" t="s">
        <v>89</v>
      </c>
      <c r="N74" t="s">
        <v>198</v>
      </c>
      <c r="O74" t="s">
        <v>117</v>
      </c>
      <c r="P74" t="str">
        <f>"NA                            "</f>
        <v xml:space="preserve">NA                            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4.4000000000000004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G74">
        <v>0</v>
      </c>
      <c r="BH74">
        <v>1</v>
      </c>
      <c r="BI74">
        <v>1</v>
      </c>
      <c r="BJ74">
        <v>0.2</v>
      </c>
      <c r="BK74">
        <v>1</v>
      </c>
      <c r="BL74">
        <v>46.27</v>
      </c>
      <c r="BM74">
        <v>6.94</v>
      </c>
      <c r="BN74">
        <v>53.21</v>
      </c>
      <c r="BO74">
        <v>53.21</v>
      </c>
      <c r="BQ74" t="s">
        <v>148</v>
      </c>
      <c r="BR74" t="s">
        <v>210</v>
      </c>
      <c r="BS74" s="2">
        <v>44189</v>
      </c>
      <c r="BT74" s="3">
        <v>0.34166666666666662</v>
      </c>
      <c r="BU74" t="s">
        <v>402</v>
      </c>
      <c r="BV74" t="s">
        <v>79</v>
      </c>
      <c r="BY74">
        <v>1200</v>
      </c>
      <c r="BZ74" t="s">
        <v>141</v>
      </c>
      <c r="CA74" t="s">
        <v>188</v>
      </c>
      <c r="CC74" t="s">
        <v>89</v>
      </c>
      <c r="CD74">
        <v>2021</v>
      </c>
      <c r="CE74" t="s">
        <v>80</v>
      </c>
      <c r="CF74" s="2">
        <v>44189</v>
      </c>
      <c r="CI74">
        <v>1</v>
      </c>
      <c r="CJ74">
        <v>1</v>
      </c>
      <c r="CK74">
        <v>21</v>
      </c>
      <c r="CL74" t="s">
        <v>82</v>
      </c>
    </row>
    <row r="75" spans="1:90" x14ac:dyDescent="0.25">
      <c r="A75" t="s">
        <v>175</v>
      </c>
      <c r="B75" t="s">
        <v>176</v>
      </c>
      <c r="C75" t="s">
        <v>72</v>
      </c>
      <c r="E75" t="str">
        <f>"009940750740"</f>
        <v>009940750740</v>
      </c>
      <c r="F75" s="2">
        <v>44180</v>
      </c>
      <c r="G75">
        <v>202106</v>
      </c>
      <c r="H75" t="s">
        <v>143</v>
      </c>
      <c r="I75" t="s">
        <v>143</v>
      </c>
      <c r="J75" t="s">
        <v>364</v>
      </c>
      <c r="K75" t="s">
        <v>75</v>
      </c>
      <c r="L75" t="s">
        <v>76</v>
      </c>
      <c r="M75" t="s">
        <v>77</v>
      </c>
      <c r="N75" t="s">
        <v>360</v>
      </c>
      <c r="O75" t="s">
        <v>117</v>
      </c>
      <c r="P75" t="str">
        <f>"JNB2012150162                 "</f>
        <v xml:space="preserve">JNB2012150162                 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10.44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G75">
        <v>0</v>
      </c>
      <c r="BH75">
        <v>1</v>
      </c>
      <c r="BI75">
        <v>2.2999999999999998</v>
      </c>
      <c r="BJ75">
        <v>1.2</v>
      </c>
      <c r="BK75">
        <v>2.5</v>
      </c>
      <c r="BL75">
        <v>109.88</v>
      </c>
      <c r="BM75">
        <v>16.48</v>
      </c>
      <c r="BN75">
        <v>126.36</v>
      </c>
      <c r="BO75">
        <v>126.36</v>
      </c>
      <c r="BQ75" t="s">
        <v>403</v>
      </c>
      <c r="BR75" t="s">
        <v>362</v>
      </c>
      <c r="BS75" s="2">
        <v>44183</v>
      </c>
      <c r="BT75" s="3">
        <v>0.41666666666666669</v>
      </c>
      <c r="BU75" t="s">
        <v>404</v>
      </c>
      <c r="BV75" t="s">
        <v>82</v>
      </c>
      <c r="BW75" t="s">
        <v>139</v>
      </c>
      <c r="BX75" t="s">
        <v>405</v>
      </c>
      <c r="BY75">
        <v>6001.6</v>
      </c>
      <c r="BZ75" t="s">
        <v>141</v>
      </c>
      <c r="CA75" t="s">
        <v>406</v>
      </c>
      <c r="CC75" t="s">
        <v>77</v>
      </c>
      <c r="CD75">
        <v>3209</v>
      </c>
      <c r="CE75" t="s">
        <v>146</v>
      </c>
      <c r="CF75" s="2">
        <v>44183</v>
      </c>
      <c r="CI75">
        <v>0</v>
      </c>
      <c r="CJ75">
        <v>0</v>
      </c>
      <c r="CK75">
        <v>23</v>
      </c>
      <c r="CL75" t="s">
        <v>82</v>
      </c>
    </row>
    <row r="76" spans="1:90" x14ac:dyDescent="0.25">
      <c r="A76" t="s">
        <v>175</v>
      </c>
      <c r="B76" t="s">
        <v>176</v>
      </c>
      <c r="C76" t="s">
        <v>72</v>
      </c>
      <c r="E76" t="str">
        <f>"009940203987"</f>
        <v>009940203987</v>
      </c>
      <c r="F76" s="2">
        <v>44186</v>
      </c>
      <c r="G76">
        <v>202106</v>
      </c>
      <c r="H76" t="s">
        <v>92</v>
      </c>
      <c r="I76" t="s">
        <v>93</v>
      </c>
      <c r="J76" t="s">
        <v>174</v>
      </c>
      <c r="K76" t="s">
        <v>75</v>
      </c>
      <c r="L76" t="s">
        <v>104</v>
      </c>
      <c r="M76" t="s">
        <v>105</v>
      </c>
      <c r="N76" t="s">
        <v>177</v>
      </c>
      <c r="O76" t="s">
        <v>78</v>
      </c>
      <c r="P76" t="str">
        <f>"                              "</f>
        <v xml:space="preserve">                              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17.09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G76">
        <v>0</v>
      </c>
      <c r="BH76">
        <v>2</v>
      </c>
      <c r="BI76">
        <v>16</v>
      </c>
      <c r="BJ76">
        <v>35.200000000000003</v>
      </c>
      <c r="BK76">
        <v>36</v>
      </c>
      <c r="BL76">
        <v>184.87</v>
      </c>
      <c r="BM76">
        <v>27.73</v>
      </c>
      <c r="BN76">
        <v>212.6</v>
      </c>
      <c r="BO76">
        <v>212.6</v>
      </c>
      <c r="BQ76" t="s">
        <v>178</v>
      </c>
      <c r="BR76" t="s">
        <v>407</v>
      </c>
      <c r="BS76" s="2">
        <v>44188</v>
      </c>
      <c r="BT76" s="3">
        <v>0.42152777777777778</v>
      </c>
      <c r="BU76" t="s">
        <v>242</v>
      </c>
      <c r="BV76" t="s">
        <v>79</v>
      </c>
      <c r="BY76">
        <v>88000</v>
      </c>
      <c r="CA76" t="s">
        <v>408</v>
      </c>
      <c r="CC76" t="s">
        <v>105</v>
      </c>
      <c r="CD76">
        <v>1682</v>
      </c>
      <c r="CE76" t="s">
        <v>80</v>
      </c>
      <c r="CF76" s="2">
        <v>44189</v>
      </c>
      <c r="CI76">
        <v>2</v>
      </c>
      <c r="CJ76">
        <v>2</v>
      </c>
      <c r="CK76" t="s">
        <v>81</v>
      </c>
      <c r="CL76" t="s">
        <v>82</v>
      </c>
    </row>
    <row r="77" spans="1:90" x14ac:dyDescent="0.25">
      <c r="A77" t="s">
        <v>175</v>
      </c>
      <c r="B77" t="s">
        <v>176</v>
      </c>
      <c r="C77" t="s">
        <v>72</v>
      </c>
      <c r="E77" t="str">
        <f>"089901384215"</f>
        <v>089901384215</v>
      </c>
      <c r="F77" s="2">
        <v>44180</v>
      </c>
      <c r="G77">
        <v>202106</v>
      </c>
      <c r="H77" t="s">
        <v>95</v>
      </c>
      <c r="I77" t="s">
        <v>96</v>
      </c>
      <c r="J77" t="s">
        <v>198</v>
      </c>
      <c r="K77" t="s">
        <v>75</v>
      </c>
      <c r="L77" t="s">
        <v>83</v>
      </c>
      <c r="M77" t="s">
        <v>84</v>
      </c>
      <c r="N77" t="s">
        <v>409</v>
      </c>
      <c r="O77" t="s">
        <v>117</v>
      </c>
      <c r="P77" t="str">
        <f>"PHONE                         "</f>
        <v xml:space="preserve">PHONE                         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4.4000000000000004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G77">
        <v>0</v>
      </c>
      <c r="BH77">
        <v>2</v>
      </c>
      <c r="BI77">
        <v>2</v>
      </c>
      <c r="BJ77">
        <v>0.5</v>
      </c>
      <c r="BK77">
        <v>2</v>
      </c>
      <c r="BL77">
        <v>46.27</v>
      </c>
      <c r="BM77">
        <v>6.94</v>
      </c>
      <c r="BN77">
        <v>53.21</v>
      </c>
      <c r="BO77">
        <v>53.21</v>
      </c>
      <c r="BQ77" t="s">
        <v>410</v>
      </c>
      <c r="BR77" t="s">
        <v>411</v>
      </c>
      <c r="BS77" s="2">
        <v>44182</v>
      </c>
      <c r="BT77" s="3">
        <v>0.4236111111111111</v>
      </c>
      <c r="BU77" t="s">
        <v>412</v>
      </c>
      <c r="BV77" t="s">
        <v>79</v>
      </c>
      <c r="BY77">
        <v>1200</v>
      </c>
      <c r="BZ77" t="s">
        <v>141</v>
      </c>
      <c r="CA77" t="s">
        <v>140</v>
      </c>
      <c r="CC77" t="s">
        <v>84</v>
      </c>
      <c r="CD77">
        <v>200</v>
      </c>
      <c r="CE77" t="s">
        <v>80</v>
      </c>
      <c r="CF77" s="2">
        <v>44182</v>
      </c>
      <c r="CI77">
        <v>1</v>
      </c>
      <c r="CJ77">
        <v>2</v>
      </c>
      <c r="CK77">
        <v>21</v>
      </c>
      <c r="CL77" t="s">
        <v>82</v>
      </c>
    </row>
    <row r="78" spans="1:90" x14ac:dyDescent="0.25">
      <c r="A78" t="s">
        <v>175</v>
      </c>
      <c r="B78" t="s">
        <v>176</v>
      </c>
      <c r="C78" t="s">
        <v>72</v>
      </c>
      <c r="E78" t="str">
        <f>"009940857342"</f>
        <v>009940857342</v>
      </c>
      <c r="F78" s="2">
        <v>44186</v>
      </c>
      <c r="G78">
        <v>202106</v>
      </c>
      <c r="H78" t="s">
        <v>104</v>
      </c>
      <c r="I78" t="s">
        <v>105</v>
      </c>
      <c r="J78" t="s">
        <v>177</v>
      </c>
      <c r="K78" t="s">
        <v>75</v>
      </c>
      <c r="L78" t="s">
        <v>92</v>
      </c>
      <c r="M78" t="s">
        <v>93</v>
      </c>
      <c r="N78" t="s">
        <v>241</v>
      </c>
      <c r="O78" t="s">
        <v>78</v>
      </c>
      <c r="P78" t="str">
        <f>"NA                            "</f>
        <v xml:space="preserve">NA                            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25.18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G78">
        <v>0</v>
      </c>
      <c r="BH78">
        <v>2</v>
      </c>
      <c r="BI78">
        <v>24.5</v>
      </c>
      <c r="BJ78">
        <v>56.4</v>
      </c>
      <c r="BK78">
        <v>57</v>
      </c>
      <c r="BL78">
        <v>270.02999999999997</v>
      </c>
      <c r="BM78">
        <v>40.5</v>
      </c>
      <c r="BN78">
        <v>310.52999999999997</v>
      </c>
      <c r="BO78">
        <v>310.52999999999997</v>
      </c>
      <c r="BQ78" t="s">
        <v>155</v>
      </c>
      <c r="BR78" t="s">
        <v>242</v>
      </c>
      <c r="BS78" s="2">
        <v>44188</v>
      </c>
      <c r="BT78" s="3">
        <v>0.59027777777777779</v>
      </c>
      <c r="BU78" t="s">
        <v>288</v>
      </c>
      <c r="BV78" t="s">
        <v>79</v>
      </c>
      <c r="BY78">
        <v>281880.96000000002</v>
      </c>
      <c r="CA78" t="s">
        <v>110</v>
      </c>
      <c r="CC78" t="s">
        <v>93</v>
      </c>
      <c r="CD78">
        <v>6001</v>
      </c>
      <c r="CE78" t="s">
        <v>80</v>
      </c>
      <c r="CF78" s="2">
        <v>44188</v>
      </c>
      <c r="CI78">
        <v>2</v>
      </c>
      <c r="CJ78">
        <v>2</v>
      </c>
      <c r="CK78" t="s">
        <v>81</v>
      </c>
      <c r="CL78" t="s">
        <v>82</v>
      </c>
    </row>
    <row r="79" spans="1:90" x14ac:dyDescent="0.25">
      <c r="A79" t="s">
        <v>175</v>
      </c>
      <c r="B79" t="s">
        <v>176</v>
      </c>
      <c r="C79" t="s">
        <v>72</v>
      </c>
      <c r="E79" t="str">
        <f>"009940377943"</f>
        <v>009940377943</v>
      </c>
      <c r="F79" s="2">
        <v>44186</v>
      </c>
      <c r="G79">
        <v>202106</v>
      </c>
      <c r="H79" t="s">
        <v>73</v>
      </c>
      <c r="I79" t="s">
        <v>74</v>
      </c>
      <c r="J79" t="s">
        <v>198</v>
      </c>
      <c r="K79" t="s">
        <v>75</v>
      </c>
      <c r="L79" t="s">
        <v>88</v>
      </c>
      <c r="M79" t="s">
        <v>89</v>
      </c>
      <c r="N79" t="s">
        <v>413</v>
      </c>
      <c r="O79" t="s">
        <v>129</v>
      </c>
      <c r="P79" t="str">
        <f>"11942270FM                    "</f>
        <v xml:space="preserve">11942270FM                    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8.24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G79">
        <v>0</v>
      </c>
      <c r="BH79">
        <v>1</v>
      </c>
      <c r="BI79">
        <v>1.5</v>
      </c>
      <c r="BJ79">
        <v>3.5</v>
      </c>
      <c r="BK79">
        <v>4</v>
      </c>
      <c r="BL79">
        <v>86.74</v>
      </c>
      <c r="BM79">
        <v>13.01</v>
      </c>
      <c r="BN79">
        <v>99.75</v>
      </c>
      <c r="BO79">
        <v>99.75</v>
      </c>
      <c r="BQ79" t="s">
        <v>414</v>
      </c>
      <c r="BR79" t="s">
        <v>415</v>
      </c>
      <c r="BS79" s="2">
        <v>44187</v>
      </c>
      <c r="BT79" s="3">
        <v>0.32500000000000001</v>
      </c>
      <c r="BU79" t="s">
        <v>187</v>
      </c>
      <c r="BV79" t="s">
        <v>79</v>
      </c>
      <c r="BY79">
        <v>17590.400000000001</v>
      </c>
      <c r="BZ79" t="s">
        <v>152</v>
      </c>
      <c r="CA79" t="s">
        <v>188</v>
      </c>
      <c r="CC79" t="s">
        <v>89</v>
      </c>
      <c r="CD79">
        <v>2021</v>
      </c>
      <c r="CE79" t="s">
        <v>80</v>
      </c>
      <c r="CF79" s="2">
        <v>44188</v>
      </c>
      <c r="CI79">
        <v>1</v>
      </c>
      <c r="CJ79">
        <v>1</v>
      </c>
      <c r="CK79">
        <v>31</v>
      </c>
      <c r="CL79" t="s">
        <v>82</v>
      </c>
    </row>
    <row r="80" spans="1:90" x14ac:dyDescent="0.25">
      <c r="A80" t="s">
        <v>175</v>
      </c>
      <c r="B80" t="s">
        <v>176</v>
      </c>
      <c r="C80" t="s">
        <v>72</v>
      </c>
      <c r="E80" t="str">
        <f>"009940413032"</f>
        <v>009940413032</v>
      </c>
      <c r="F80" s="2">
        <v>44186</v>
      </c>
      <c r="G80">
        <v>202106</v>
      </c>
      <c r="H80" t="s">
        <v>73</v>
      </c>
      <c r="I80" t="s">
        <v>74</v>
      </c>
      <c r="J80" t="s">
        <v>174</v>
      </c>
      <c r="K80" t="s">
        <v>75</v>
      </c>
      <c r="L80" t="s">
        <v>167</v>
      </c>
      <c r="M80" t="s">
        <v>168</v>
      </c>
      <c r="N80" t="s">
        <v>245</v>
      </c>
      <c r="O80" t="s">
        <v>117</v>
      </c>
      <c r="P80" t="str">
        <f>"NA                            "</f>
        <v xml:space="preserve">NA                            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4.4000000000000004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G80">
        <v>0</v>
      </c>
      <c r="BH80">
        <v>1</v>
      </c>
      <c r="BI80">
        <v>0.5</v>
      </c>
      <c r="BJ80">
        <v>0.4</v>
      </c>
      <c r="BK80">
        <v>0.5</v>
      </c>
      <c r="BL80">
        <v>46.27</v>
      </c>
      <c r="BM80">
        <v>6.94</v>
      </c>
      <c r="BN80">
        <v>53.21</v>
      </c>
      <c r="BO80">
        <v>53.21</v>
      </c>
      <c r="BQ80" t="s">
        <v>416</v>
      </c>
      <c r="BR80" t="s">
        <v>417</v>
      </c>
      <c r="BS80" s="2">
        <v>44194</v>
      </c>
      <c r="BT80" s="3">
        <v>0.62777777777777777</v>
      </c>
      <c r="BU80" t="s">
        <v>418</v>
      </c>
      <c r="BV80" t="s">
        <v>82</v>
      </c>
      <c r="BW80" t="s">
        <v>85</v>
      </c>
      <c r="BX80" t="s">
        <v>147</v>
      </c>
      <c r="BY80">
        <v>1957.12</v>
      </c>
      <c r="BZ80" t="s">
        <v>118</v>
      </c>
      <c r="CA80" t="s">
        <v>419</v>
      </c>
      <c r="CC80" t="s">
        <v>168</v>
      </c>
      <c r="CD80">
        <v>4300</v>
      </c>
      <c r="CE80" t="s">
        <v>80</v>
      </c>
      <c r="CF80" s="2">
        <v>44195</v>
      </c>
      <c r="CI80">
        <v>1</v>
      </c>
      <c r="CJ80">
        <v>6</v>
      </c>
      <c r="CK80">
        <v>21</v>
      </c>
      <c r="CL80" t="s">
        <v>82</v>
      </c>
    </row>
    <row r="81" spans="1:90" x14ac:dyDescent="0.25">
      <c r="A81" t="s">
        <v>175</v>
      </c>
      <c r="B81" t="s">
        <v>176</v>
      </c>
      <c r="C81" t="s">
        <v>72</v>
      </c>
      <c r="E81" t="str">
        <f>"009939486972"</f>
        <v>009939486972</v>
      </c>
      <c r="F81" s="2">
        <v>44186</v>
      </c>
      <c r="G81">
        <v>202106</v>
      </c>
      <c r="H81" t="s">
        <v>97</v>
      </c>
      <c r="I81" t="s">
        <v>98</v>
      </c>
      <c r="J81" t="s">
        <v>213</v>
      </c>
      <c r="K81" t="s">
        <v>75</v>
      </c>
      <c r="L81" t="s">
        <v>73</v>
      </c>
      <c r="M81" t="s">
        <v>74</v>
      </c>
      <c r="N81" t="s">
        <v>180</v>
      </c>
      <c r="O81" t="s">
        <v>117</v>
      </c>
      <c r="P81" t="str">
        <f>"...                           "</f>
        <v xml:space="preserve">...                           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4.4000000000000004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G81">
        <v>0</v>
      </c>
      <c r="BH81">
        <v>1</v>
      </c>
      <c r="BI81">
        <v>1</v>
      </c>
      <c r="BJ81">
        <v>0.2</v>
      </c>
      <c r="BK81">
        <v>1</v>
      </c>
      <c r="BL81">
        <v>46.27</v>
      </c>
      <c r="BM81">
        <v>6.94</v>
      </c>
      <c r="BN81">
        <v>53.21</v>
      </c>
      <c r="BO81">
        <v>53.21</v>
      </c>
      <c r="BQ81" t="s">
        <v>181</v>
      </c>
      <c r="BR81" t="s">
        <v>182</v>
      </c>
      <c r="BS81" s="2">
        <v>44187</v>
      </c>
      <c r="BT81" s="3">
        <v>0.40972222222222227</v>
      </c>
      <c r="BU81" t="s">
        <v>420</v>
      </c>
      <c r="BV81" t="s">
        <v>79</v>
      </c>
      <c r="BY81">
        <v>1200</v>
      </c>
      <c r="BZ81" t="s">
        <v>118</v>
      </c>
      <c r="CA81" t="s">
        <v>133</v>
      </c>
      <c r="CC81" t="s">
        <v>74</v>
      </c>
      <c r="CD81">
        <v>8000</v>
      </c>
      <c r="CE81" t="s">
        <v>80</v>
      </c>
      <c r="CF81" s="2">
        <v>44188</v>
      </c>
      <c r="CI81">
        <v>1</v>
      </c>
      <c r="CJ81">
        <v>1</v>
      </c>
      <c r="CK81">
        <v>21</v>
      </c>
      <c r="CL81" t="s">
        <v>82</v>
      </c>
    </row>
    <row r="82" spans="1:90" x14ac:dyDescent="0.25">
      <c r="A82" t="s">
        <v>175</v>
      </c>
      <c r="B82" t="s">
        <v>176</v>
      </c>
      <c r="C82" t="s">
        <v>72</v>
      </c>
      <c r="E82" t="str">
        <f>"029908452232"</f>
        <v>029908452232</v>
      </c>
      <c r="F82" s="2">
        <v>44187</v>
      </c>
      <c r="G82">
        <v>202106</v>
      </c>
      <c r="H82" t="s">
        <v>90</v>
      </c>
      <c r="I82" t="s">
        <v>91</v>
      </c>
      <c r="J82" t="s">
        <v>198</v>
      </c>
      <c r="K82" t="s">
        <v>75</v>
      </c>
      <c r="L82" t="s">
        <v>73</v>
      </c>
      <c r="M82" t="s">
        <v>74</v>
      </c>
      <c r="N82" t="s">
        <v>217</v>
      </c>
      <c r="O82" t="s">
        <v>117</v>
      </c>
      <c r="P82" t="str">
        <f>"1194 227 0FM                  "</f>
        <v xml:space="preserve">1194 227 0FM                  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4.4000000000000004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G82">
        <v>0</v>
      </c>
      <c r="BH82">
        <v>1</v>
      </c>
      <c r="BI82">
        <v>1</v>
      </c>
      <c r="BJ82">
        <v>0.2</v>
      </c>
      <c r="BK82">
        <v>1</v>
      </c>
      <c r="BL82">
        <v>46.27</v>
      </c>
      <c r="BM82">
        <v>6.94</v>
      </c>
      <c r="BN82">
        <v>53.21</v>
      </c>
      <c r="BO82">
        <v>53.21</v>
      </c>
      <c r="BQ82" t="s">
        <v>181</v>
      </c>
      <c r="BR82" t="s">
        <v>316</v>
      </c>
      <c r="BS82" s="2">
        <v>44193</v>
      </c>
      <c r="BT82" s="3">
        <v>0.36736111111111108</v>
      </c>
      <c r="BU82" t="s">
        <v>235</v>
      </c>
      <c r="BV82" t="s">
        <v>82</v>
      </c>
      <c r="BW82" t="s">
        <v>154</v>
      </c>
      <c r="BX82" t="s">
        <v>124</v>
      </c>
      <c r="BY82">
        <v>1200</v>
      </c>
      <c r="BZ82" t="s">
        <v>118</v>
      </c>
      <c r="CA82" t="s">
        <v>133</v>
      </c>
      <c r="CC82" t="s">
        <v>74</v>
      </c>
      <c r="CD82">
        <v>8001</v>
      </c>
      <c r="CE82" t="s">
        <v>80</v>
      </c>
      <c r="CF82" s="2">
        <v>44194</v>
      </c>
      <c r="CI82">
        <v>1</v>
      </c>
      <c r="CJ82">
        <v>4</v>
      </c>
      <c r="CK82">
        <v>21</v>
      </c>
      <c r="CL82" t="s">
        <v>82</v>
      </c>
    </row>
    <row r="83" spans="1:90" x14ac:dyDescent="0.25">
      <c r="A83" t="s">
        <v>175</v>
      </c>
      <c r="B83" t="s">
        <v>176</v>
      </c>
      <c r="C83" t="s">
        <v>72</v>
      </c>
      <c r="E83" t="str">
        <f>"009939975345"</f>
        <v>009939975345</v>
      </c>
      <c r="F83" s="2">
        <v>44188</v>
      </c>
      <c r="G83">
        <v>202106</v>
      </c>
      <c r="H83" t="s">
        <v>113</v>
      </c>
      <c r="I83" t="s">
        <v>114</v>
      </c>
      <c r="J83" t="s">
        <v>179</v>
      </c>
      <c r="K83" t="s">
        <v>75</v>
      </c>
      <c r="L83" t="s">
        <v>92</v>
      </c>
      <c r="M83" t="s">
        <v>93</v>
      </c>
      <c r="N83" t="s">
        <v>179</v>
      </c>
      <c r="O83" t="s">
        <v>117</v>
      </c>
      <c r="P83" t="str">
        <f>"11912270 FM                   "</f>
        <v xml:space="preserve">11912270 FM                   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4.4000000000000004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G83">
        <v>0</v>
      </c>
      <c r="BH83">
        <v>1</v>
      </c>
      <c r="BI83">
        <v>1</v>
      </c>
      <c r="BJ83">
        <v>0.3</v>
      </c>
      <c r="BK83">
        <v>1</v>
      </c>
      <c r="BL83">
        <v>46.27</v>
      </c>
      <c r="BM83">
        <v>6.94</v>
      </c>
      <c r="BN83">
        <v>53.21</v>
      </c>
      <c r="BO83">
        <v>53.21</v>
      </c>
      <c r="BQ83" t="s">
        <v>201</v>
      </c>
      <c r="BR83" t="s">
        <v>202</v>
      </c>
      <c r="BS83" s="2">
        <v>44189</v>
      </c>
      <c r="BT83" s="3">
        <v>0.35416666666666669</v>
      </c>
      <c r="BU83" t="s">
        <v>318</v>
      </c>
      <c r="BV83" t="s">
        <v>79</v>
      </c>
      <c r="BY83">
        <v>1710</v>
      </c>
      <c r="BZ83" t="s">
        <v>141</v>
      </c>
      <c r="CA83" t="s">
        <v>319</v>
      </c>
      <c r="CC83" t="s">
        <v>93</v>
      </c>
      <c r="CD83">
        <v>6000</v>
      </c>
      <c r="CE83" t="s">
        <v>80</v>
      </c>
      <c r="CF83" s="2">
        <v>44189</v>
      </c>
      <c r="CI83">
        <v>1</v>
      </c>
      <c r="CJ83">
        <v>1</v>
      </c>
      <c r="CK83">
        <v>21</v>
      </c>
      <c r="CL83" t="s">
        <v>82</v>
      </c>
    </row>
    <row r="84" spans="1:90" x14ac:dyDescent="0.25">
      <c r="A84" t="s">
        <v>175</v>
      </c>
      <c r="B84" t="s">
        <v>176</v>
      </c>
      <c r="C84" t="s">
        <v>72</v>
      </c>
      <c r="E84" t="str">
        <f>"009940360378"</f>
        <v>009940360378</v>
      </c>
      <c r="F84" s="2">
        <v>44188</v>
      </c>
      <c r="G84">
        <v>202106</v>
      </c>
      <c r="H84" t="s">
        <v>92</v>
      </c>
      <c r="I84" t="s">
        <v>93</v>
      </c>
      <c r="J84" t="s">
        <v>198</v>
      </c>
      <c r="K84" t="s">
        <v>75</v>
      </c>
      <c r="L84" t="s">
        <v>73</v>
      </c>
      <c r="M84" t="s">
        <v>74</v>
      </c>
      <c r="N84" t="s">
        <v>179</v>
      </c>
      <c r="O84" t="s">
        <v>117</v>
      </c>
      <c r="P84" t="str">
        <f>"11912270 FM                   "</f>
        <v xml:space="preserve">11912270 FM                   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6.59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G84">
        <v>0</v>
      </c>
      <c r="BH84">
        <v>1</v>
      </c>
      <c r="BI84">
        <v>3</v>
      </c>
      <c r="BJ84">
        <v>1.2</v>
      </c>
      <c r="BK84">
        <v>3</v>
      </c>
      <c r="BL84">
        <v>69.38</v>
      </c>
      <c r="BM84">
        <v>10.41</v>
      </c>
      <c r="BN84">
        <v>79.790000000000006</v>
      </c>
      <c r="BO84">
        <v>79.790000000000006</v>
      </c>
      <c r="BQ84" t="s">
        <v>421</v>
      </c>
      <c r="BR84" t="s">
        <v>234</v>
      </c>
      <c r="BS84" t="s">
        <v>111</v>
      </c>
      <c r="BY84">
        <v>6000</v>
      </c>
      <c r="BZ84" t="s">
        <v>118</v>
      </c>
      <c r="CC84" t="s">
        <v>74</v>
      </c>
      <c r="CD84">
        <v>8000</v>
      </c>
      <c r="CE84" t="s">
        <v>80</v>
      </c>
      <c r="CI84">
        <v>1</v>
      </c>
      <c r="CJ84" t="s">
        <v>111</v>
      </c>
      <c r="CK84">
        <v>21</v>
      </c>
      <c r="CL84" t="s">
        <v>82</v>
      </c>
    </row>
    <row r="85" spans="1:90" x14ac:dyDescent="0.25">
      <c r="A85" t="s">
        <v>175</v>
      </c>
      <c r="B85" t="s">
        <v>176</v>
      </c>
      <c r="C85" t="s">
        <v>72</v>
      </c>
      <c r="E85" t="str">
        <f>"009940377937"</f>
        <v>009940377937</v>
      </c>
      <c r="F85" s="2">
        <v>44189</v>
      </c>
      <c r="G85">
        <v>202106</v>
      </c>
      <c r="H85" t="s">
        <v>73</v>
      </c>
      <c r="I85" t="s">
        <v>74</v>
      </c>
      <c r="J85" t="s">
        <v>198</v>
      </c>
      <c r="K85" t="s">
        <v>75</v>
      </c>
      <c r="L85" t="s">
        <v>92</v>
      </c>
      <c r="M85" t="s">
        <v>93</v>
      </c>
      <c r="N85" t="s">
        <v>422</v>
      </c>
      <c r="O85" t="s">
        <v>78</v>
      </c>
      <c r="P85" t="str">
        <f>"11942270FM                    "</f>
        <v xml:space="preserve">11942270FM                    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8.93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G85">
        <v>0</v>
      </c>
      <c r="BH85">
        <v>1</v>
      </c>
      <c r="BI85">
        <v>1.6</v>
      </c>
      <c r="BJ85">
        <v>2.1</v>
      </c>
      <c r="BK85">
        <v>3</v>
      </c>
      <c r="BL85">
        <v>98.97</v>
      </c>
      <c r="BM85">
        <v>14.85</v>
      </c>
      <c r="BN85">
        <v>113.82</v>
      </c>
      <c r="BO85">
        <v>113.82</v>
      </c>
      <c r="BQ85" t="s">
        <v>423</v>
      </c>
      <c r="BR85" t="s">
        <v>421</v>
      </c>
      <c r="BS85" s="2">
        <v>44193</v>
      </c>
      <c r="BT85" s="3">
        <v>0.37847222222222227</v>
      </c>
      <c r="BU85" t="s">
        <v>424</v>
      </c>
      <c r="BV85" t="s">
        <v>79</v>
      </c>
      <c r="BY85">
        <v>10699.43</v>
      </c>
      <c r="CA85" t="s">
        <v>425</v>
      </c>
      <c r="CC85" t="s">
        <v>93</v>
      </c>
      <c r="CD85">
        <v>6045</v>
      </c>
      <c r="CE85" t="s">
        <v>80</v>
      </c>
      <c r="CF85" s="2">
        <v>44193</v>
      </c>
      <c r="CI85">
        <v>2</v>
      </c>
      <c r="CJ85">
        <v>2</v>
      </c>
      <c r="CK85" t="s">
        <v>94</v>
      </c>
      <c r="CL85" t="s">
        <v>82</v>
      </c>
    </row>
    <row r="86" spans="1:90" x14ac:dyDescent="0.25">
      <c r="A86" t="s">
        <v>175</v>
      </c>
      <c r="B86" t="s">
        <v>176</v>
      </c>
      <c r="C86" t="s">
        <v>72</v>
      </c>
      <c r="E86" t="str">
        <f>"009940298422"</f>
        <v>009940298422</v>
      </c>
      <c r="F86" s="2">
        <v>44189</v>
      </c>
      <c r="G86">
        <v>202106</v>
      </c>
      <c r="H86" t="s">
        <v>104</v>
      </c>
      <c r="I86" t="s">
        <v>105</v>
      </c>
      <c r="J86" t="s">
        <v>174</v>
      </c>
      <c r="K86" t="s">
        <v>75</v>
      </c>
      <c r="L86" t="s">
        <v>126</v>
      </c>
      <c r="M86" t="s">
        <v>127</v>
      </c>
      <c r="N86" t="s">
        <v>426</v>
      </c>
      <c r="O86" t="s">
        <v>78</v>
      </c>
      <c r="P86" t="str">
        <f>"NA                            "</f>
        <v xml:space="preserve">NA                            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8.93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G86">
        <v>0</v>
      </c>
      <c r="BH86">
        <v>1</v>
      </c>
      <c r="BI86">
        <v>5.2</v>
      </c>
      <c r="BJ86">
        <v>13</v>
      </c>
      <c r="BK86">
        <v>13</v>
      </c>
      <c r="BL86">
        <v>98.97</v>
      </c>
      <c r="BM86">
        <v>14.85</v>
      </c>
      <c r="BN86">
        <v>113.82</v>
      </c>
      <c r="BO86">
        <v>113.82</v>
      </c>
      <c r="BQ86" t="s">
        <v>427</v>
      </c>
      <c r="BR86" t="s">
        <v>428</v>
      </c>
      <c r="BS86" s="2">
        <v>44194</v>
      </c>
      <c r="BT86" s="3">
        <v>0.3659722222222222</v>
      </c>
      <c r="BU86" t="s">
        <v>87</v>
      </c>
      <c r="BV86" t="s">
        <v>82</v>
      </c>
      <c r="BW86" t="s">
        <v>108</v>
      </c>
      <c r="BX86" t="s">
        <v>145</v>
      </c>
      <c r="BY86">
        <v>64925.7</v>
      </c>
      <c r="CC86" t="s">
        <v>127</v>
      </c>
      <c r="CD86">
        <v>9499</v>
      </c>
      <c r="CE86" t="s">
        <v>80</v>
      </c>
      <c r="CF86" s="2">
        <v>44195</v>
      </c>
      <c r="CI86">
        <v>1</v>
      </c>
      <c r="CJ86">
        <v>3</v>
      </c>
      <c r="CK86" t="s">
        <v>94</v>
      </c>
      <c r="CL86" t="s">
        <v>82</v>
      </c>
    </row>
    <row r="87" spans="1:90" x14ac:dyDescent="0.25">
      <c r="A87" t="s">
        <v>175</v>
      </c>
      <c r="B87" t="s">
        <v>176</v>
      </c>
      <c r="C87" t="s">
        <v>72</v>
      </c>
      <c r="E87" t="str">
        <f>"009940360377"</f>
        <v>009940360377</v>
      </c>
      <c r="F87" s="2">
        <v>44193</v>
      </c>
      <c r="G87">
        <v>202106</v>
      </c>
      <c r="H87" t="s">
        <v>92</v>
      </c>
      <c r="I87" t="s">
        <v>93</v>
      </c>
      <c r="J87" t="s">
        <v>429</v>
      </c>
      <c r="K87" t="s">
        <v>75</v>
      </c>
      <c r="L87" t="s">
        <v>73</v>
      </c>
      <c r="M87" t="s">
        <v>74</v>
      </c>
      <c r="N87" t="s">
        <v>233</v>
      </c>
      <c r="O87" t="s">
        <v>117</v>
      </c>
      <c r="P87" t="str">
        <f>"11912270 FM                   "</f>
        <v xml:space="preserve">11912270 FM                   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4.4000000000000004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G87">
        <v>0</v>
      </c>
      <c r="BH87">
        <v>1</v>
      </c>
      <c r="BI87">
        <v>1</v>
      </c>
      <c r="BJ87">
        <v>0.2</v>
      </c>
      <c r="BK87">
        <v>1</v>
      </c>
      <c r="BL87">
        <v>46.27</v>
      </c>
      <c r="BM87">
        <v>6.94</v>
      </c>
      <c r="BN87">
        <v>53.21</v>
      </c>
      <c r="BO87">
        <v>53.21</v>
      </c>
      <c r="BQ87" t="s">
        <v>181</v>
      </c>
      <c r="BR87" t="s">
        <v>234</v>
      </c>
      <c r="BS87" s="2">
        <v>44194</v>
      </c>
      <c r="BT87" s="3">
        <v>0.3298611111111111</v>
      </c>
      <c r="BU87" t="s">
        <v>216</v>
      </c>
      <c r="BV87" t="s">
        <v>79</v>
      </c>
      <c r="BY87">
        <v>1200</v>
      </c>
      <c r="BZ87" t="s">
        <v>118</v>
      </c>
      <c r="CA87" t="s">
        <v>133</v>
      </c>
      <c r="CC87" t="s">
        <v>74</v>
      </c>
      <c r="CD87">
        <v>8000</v>
      </c>
      <c r="CE87" t="s">
        <v>80</v>
      </c>
      <c r="CF87" s="2">
        <v>44195</v>
      </c>
      <c r="CI87">
        <v>1</v>
      </c>
      <c r="CJ87">
        <v>1</v>
      </c>
      <c r="CK87">
        <v>21</v>
      </c>
      <c r="CL87" t="s">
        <v>82</v>
      </c>
    </row>
    <row r="88" spans="1:90" x14ac:dyDescent="0.25">
      <c r="A88" t="s">
        <v>175</v>
      </c>
      <c r="B88" t="s">
        <v>176</v>
      </c>
      <c r="C88" t="s">
        <v>72</v>
      </c>
      <c r="E88" t="str">
        <f>"009940314602"</f>
        <v>009940314602</v>
      </c>
      <c r="F88" s="2">
        <v>44193</v>
      </c>
      <c r="G88">
        <v>202106</v>
      </c>
      <c r="H88" t="s">
        <v>104</v>
      </c>
      <c r="I88" t="s">
        <v>105</v>
      </c>
      <c r="J88" t="s">
        <v>245</v>
      </c>
      <c r="K88" t="s">
        <v>75</v>
      </c>
      <c r="L88" t="s">
        <v>132</v>
      </c>
      <c r="M88" t="s">
        <v>74</v>
      </c>
      <c r="N88" t="s">
        <v>430</v>
      </c>
      <c r="O88" t="s">
        <v>78</v>
      </c>
      <c r="P88" t="str">
        <f>"JNX201228002                  "</f>
        <v xml:space="preserve">JNX201228002                  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9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G88">
        <v>0</v>
      </c>
      <c r="BH88">
        <v>1</v>
      </c>
      <c r="BI88">
        <v>0.2</v>
      </c>
      <c r="BJ88">
        <v>4.7</v>
      </c>
      <c r="BK88">
        <v>5</v>
      </c>
      <c r="BL88">
        <v>99.71</v>
      </c>
      <c r="BM88">
        <v>14.96</v>
      </c>
      <c r="BN88">
        <v>114.67</v>
      </c>
      <c r="BO88">
        <v>114.67</v>
      </c>
      <c r="BQ88" t="s">
        <v>279</v>
      </c>
      <c r="BR88" t="s">
        <v>431</v>
      </c>
      <c r="BS88" t="s">
        <v>111</v>
      </c>
      <c r="BY88">
        <v>23546.94</v>
      </c>
      <c r="CC88" t="s">
        <v>74</v>
      </c>
      <c r="CD88">
        <v>7800</v>
      </c>
      <c r="CE88" t="s">
        <v>80</v>
      </c>
      <c r="CI88">
        <v>2</v>
      </c>
      <c r="CJ88" t="s">
        <v>111</v>
      </c>
      <c r="CK88" t="s">
        <v>81</v>
      </c>
      <c r="CL88" t="s">
        <v>82</v>
      </c>
    </row>
    <row r="89" spans="1:90" x14ac:dyDescent="0.25">
      <c r="A89" t="s">
        <v>175</v>
      </c>
      <c r="B89" t="s">
        <v>176</v>
      </c>
      <c r="C89" t="s">
        <v>72</v>
      </c>
      <c r="E89" t="str">
        <f>"009940377938"</f>
        <v>009940377938</v>
      </c>
      <c r="F89" s="2">
        <v>44194</v>
      </c>
      <c r="G89">
        <v>202106</v>
      </c>
      <c r="H89" t="s">
        <v>73</v>
      </c>
      <c r="I89" t="s">
        <v>74</v>
      </c>
      <c r="J89" t="s">
        <v>198</v>
      </c>
      <c r="K89" t="s">
        <v>75</v>
      </c>
      <c r="L89" t="s">
        <v>90</v>
      </c>
      <c r="M89" t="s">
        <v>91</v>
      </c>
      <c r="N89" t="s">
        <v>432</v>
      </c>
      <c r="O89" t="s">
        <v>78</v>
      </c>
      <c r="P89" t="str">
        <f>"11942270FM                    "</f>
        <v xml:space="preserve">11942270FM                    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9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G89">
        <v>0</v>
      </c>
      <c r="BH89">
        <v>1</v>
      </c>
      <c r="BI89">
        <v>0.1</v>
      </c>
      <c r="BJ89">
        <v>0.5</v>
      </c>
      <c r="BK89">
        <v>1</v>
      </c>
      <c r="BL89">
        <v>99.71</v>
      </c>
      <c r="BM89">
        <v>14.96</v>
      </c>
      <c r="BN89">
        <v>114.67</v>
      </c>
      <c r="BO89">
        <v>114.67</v>
      </c>
      <c r="BQ89" t="s">
        <v>433</v>
      </c>
      <c r="BR89" t="s">
        <v>434</v>
      </c>
      <c r="BS89" t="s">
        <v>111</v>
      </c>
      <c r="BY89">
        <v>2669.1</v>
      </c>
      <c r="CC89" t="s">
        <v>91</v>
      </c>
      <c r="CD89">
        <v>4051</v>
      </c>
      <c r="CE89" t="s">
        <v>80</v>
      </c>
      <c r="CI89">
        <v>2</v>
      </c>
      <c r="CJ89" t="s">
        <v>111</v>
      </c>
      <c r="CK89" t="s">
        <v>81</v>
      </c>
      <c r="CL89" t="s">
        <v>82</v>
      </c>
    </row>
    <row r="90" spans="1:90" x14ac:dyDescent="0.25">
      <c r="A90" t="s">
        <v>175</v>
      </c>
      <c r="B90" t="s">
        <v>176</v>
      </c>
      <c r="C90" t="s">
        <v>72</v>
      </c>
      <c r="E90" t="str">
        <f>"029908452241"</f>
        <v>029908452241</v>
      </c>
      <c r="F90" s="2">
        <v>44195</v>
      </c>
      <c r="G90">
        <v>202106</v>
      </c>
      <c r="H90" t="s">
        <v>90</v>
      </c>
      <c r="I90" t="s">
        <v>91</v>
      </c>
      <c r="J90" t="s">
        <v>198</v>
      </c>
      <c r="K90" t="s">
        <v>75</v>
      </c>
      <c r="L90" t="s">
        <v>73</v>
      </c>
      <c r="M90" t="s">
        <v>74</v>
      </c>
      <c r="N90" t="s">
        <v>435</v>
      </c>
      <c r="O90" t="s">
        <v>117</v>
      </c>
      <c r="P90" t="str">
        <f>"119 422 70FM                  "</f>
        <v xml:space="preserve">119 422 70FM                  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4.4000000000000004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G90">
        <v>0</v>
      </c>
      <c r="BH90">
        <v>1</v>
      </c>
      <c r="BI90">
        <v>1</v>
      </c>
      <c r="BJ90">
        <v>0.5</v>
      </c>
      <c r="BK90">
        <v>1</v>
      </c>
      <c r="BL90">
        <v>46.27</v>
      </c>
      <c r="BM90">
        <v>6.94</v>
      </c>
      <c r="BN90">
        <v>53.21</v>
      </c>
      <c r="BO90">
        <v>53.21</v>
      </c>
      <c r="BQ90" t="s">
        <v>436</v>
      </c>
      <c r="BS90" t="s">
        <v>111</v>
      </c>
      <c r="BY90">
        <v>2400</v>
      </c>
      <c r="BZ90" t="s">
        <v>118</v>
      </c>
      <c r="CC90" t="s">
        <v>74</v>
      </c>
      <c r="CD90">
        <v>8001</v>
      </c>
      <c r="CE90" t="s">
        <v>80</v>
      </c>
      <c r="CI90">
        <v>1</v>
      </c>
      <c r="CJ90" t="s">
        <v>111</v>
      </c>
      <c r="CK90">
        <v>21</v>
      </c>
      <c r="CL90" t="s">
        <v>82</v>
      </c>
    </row>
    <row r="91" spans="1:90" x14ac:dyDescent="0.25">
      <c r="A91" t="s">
        <v>175</v>
      </c>
      <c r="B91" t="s">
        <v>176</v>
      </c>
      <c r="C91" t="s">
        <v>72</v>
      </c>
      <c r="E91" t="str">
        <f>"009940135275"</f>
        <v>009940135275</v>
      </c>
      <c r="F91" s="2">
        <v>44195</v>
      </c>
      <c r="G91">
        <v>202106</v>
      </c>
      <c r="H91" t="s">
        <v>104</v>
      </c>
      <c r="I91" t="s">
        <v>105</v>
      </c>
      <c r="J91" t="s">
        <v>437</v>
      </c>
      <c r="K91" t="s">
        <v>75</v>
      </c>
      <c r="L91" t="s">
        <v>167</v>
      </c>
      <c r="M91" t="s">
        <v>168</v>
      </c>
      <c r="N91" t="s">
        <v>438</v>
      </c>
      <c r="O91" t="s">
        <v>78</v>
      </c>
      <c r="P91" t="str">
        <f>"JNB2012300018                 "</f>
        <v xml:space="preserve">JNB2012300018                 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6.18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G91">
        <v>0</v>
      </c>
      <c r="BH91">
        <v>1</v>
      </c>
      <c r="BI91">
        <v>10.5</v>
      </c>
      <c r="BJ91">
        <v>13.6</v>
      </c>
      <c r="BK91">
        <v>14</v>
      </c>
      <c r="BL91">
        <v>70.06</v>
      </c>
      <c r="BM91">
        <v>10.51</v>
      </c>
      <c r="BN91">
        <v>80.569999999999993</v>
      </c>
      <c r="BO91">
        <v>80.569999999999993</v>
      </c>
      <c r="BQ91" t="s">
        <v>439</v>
      </c>
      <c r="BR91" t="s">
        <v>440</v>
      </c>
      <c r="BS91" t="s">
        <v>111</v>
      </c>
      <c r="BY91">
        <v>67789.919999999998</v>
      </c>
      <c r="CC91" t="s">
        <v>168</v>
      </c>
      <c r="CD91">
        <v>4300</v>
      </c>
      <c r="CE91" t="s">
        <v>80</v>
      </c>
      <c r="CI91">
        <v>1</v>
      </c>
      <c r="CJ91" t="s">
        <v>111</v>
      </c>
      <c r="CK91" t="s">
        <v>163</v>
      </c>
      <c r="CL91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J17991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2020-12-31T09:13:30Z</dcterms:created>
  <dcterms:modified xsi:type="dcterms:W3CDTF">2020-12-31T10:05:39Z</dcterms:modified>
</cp:coreProperties>
</file>