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21795" windowHeight="10275"/>
  </bookViews>
  <sheets>
    <sheet name="J17991" sheetId="1" r:id="rId1"/>
  </sheets>
  <calcPr calcId="125725"/>
</workbook>
</file>

<file path=xl/calcChain.xml><?xml version="1.0" encoding="utf-8"?>
<calcChain xmlns="http://schemas.openxmlformats.org/spreadsheetml/2006/main">
  <c r="P65" i="1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<sst xmlns="http://schemas.openxmlformats.org/spreadsheetml/2006/main" count="1351" uniqueCount="305">
  <si>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</si>
  <si>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</si>
  <si>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</si>
  <si>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</si>
  <si>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</si>
  <si>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</si>
  <si>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</si>
  <si>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</si>
  <si>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</si>
  <si>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</si>
  <si>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</si>
  <si>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</si>
  <si>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</si>
  <si>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</si>
  <si>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</si>
  <si>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</si>
  <si>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</si>
  <si>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</si>
  <si>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</si>
  <si>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</si>
  <si>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</si>
  <si>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</si>
  <si>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</si>
  <si>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</si>
  <si>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</si>
  <si>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</si>
  <si>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</si>
  <si>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</si>
  <si>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</si>
  <si>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</si>
  <si>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</si>
  <si>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</si>
  <si>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</si>
  <si>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</si>
  <si>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</si>
  <si>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</si>
  <si>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</si>
  <si>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</si>
  <si>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</si>
  <si>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</si>
  <si>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</si>
  <si>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</si>
  <si>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</si>
  <si>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</si>
  <si>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</si>
  <si>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</si>
  <si>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</si>
  <si>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</si>
  <si>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</si>
  <si>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</si>
  <si>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</si>
  <si>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</si>
  <si>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</si>
  <si>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</si>
  <si>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</si>
  <si>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</si>
  <si>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</si>
  <si>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</si>
  <si>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</si>
  <si>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</si>
  <si>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</si>
  <si>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</si>
  <si>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</si>
  <si>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</si>
  <si>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</si>
  <si>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</si>
  <si>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</si>
  <si>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</si>
  <si>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</si>
  <si>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</si>
  <si>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</si>
  <si>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J17991</t>
  </si>
  <si>
    <t xml:space="preserve">MOVE ANALYTICS CC - ADMIN          </t>
  </si>
  <si>
    <t>WAY</t>
  </si>
  <si>
    <t>PORT3</t>
  </si>
  <si>
    <t>PORT ELIZABETH</t>
  </si>
  <si>
    <t xml:space="preserve">AVI FIELD MARKETING                </t>
  </si>
  <si>
    <t xml:space="preserve">                                   </t>
  </si>
  <si>
    <t>QUEEN</t>
  </si>
  <si>
    <t>QUEENSTOWN</t>
  </si>
  <si>
    <t>ON1</t>
  </si>
  <si>
    <t>LEON</t>
  </si>
  <si>
    <t>CHANTEL</t>
  </si>
  <si>
    <t>JACQUELINE</t>
  </si>
  <si>
    <t>yes</t>
  </si>
  <si>
    <t>PARCEL</t>
  </si>
  <si>
    <t>no</t>
  </si>
  <si>
    <t>SOME2</t>
  </si>
  <si>
    <t>SOMERSET WEST</t>
  </si>
  <si>
    <t xml:space="preserve">Le Creuset                         </t>
  </si>
  <si>
    <t>DEDOO</t>
  </si>
  <si>
    <t>DE DOORNS</t>
  </si>
  <si>
    <t xml:space="preserve">Laetitia Jardim                    </t>
  </si>
  <si>
    <t>RD</t>
  </si>
  <si>
    <t>Laetitia Jardim</t>
  </si>
  <si>
    <t>Mary</t>
  </si>
  <si>
    <t>germaine</t>
  </si>
  <si>
    <t>NEW BOX</t>
  </si>
  <si>
    <t>RDD</t>
  </si>
  <si>
    <t>j17991</t>
  </si>
  <si>
    <t>WHITE</t>
  </si>
  <si>
    <t>WHITE RIVER</t>
  </si>
  <si>
    <t xml:space="preserve">AVI FIELDMARKETING                 </t>
  </si>
  <si>
    <t>KEMPT</t>
  </si>
  <si>
    <t>KEMPTON PARK</t>
  </si>
  <si>
    <t>ZIYAAD</t>
  </si>
  <si>
    <t>RICHARD</t>
  </si>
  <si>
    <t>Ziyaad</t>
  </si>
  <si>
    <t>POD received from cell 0739524922 M</t>
  </si>
  <si>
    <t>EAST</t>
  </si>
  <si>
    <t>EAST LONDON</t>
  </si>
  <si>
    <t xml:space="preserve">avi fm                             </t>
  </si>
  <si>
    <t>ON2</t>
  </si>
  <si>
    <t>chantel</t>
  </si>
  <si>
    <t>ross peniall</t>
  </si>
  <si>
    <t>illeg</t>
  </si>
  <si>
    <t>N GAMA</t>
  </si>
  <si>
    <t>Nonhlanhla</t>
  </si>
  <si>
    <t>CAPET</t>
  </si>
  <si>
    <t>CAPE TOWN</t>
  </si>
  <si>
    <t xml:space="preserve">indigo brands                      </t>
  </si>
  <si>
    <t>jackie theron</t>
  </si>
  <si>
    <t>noluthando</t>
  </si>
  <si>
    <t>jackie</t>
  </si>
  <si>
    <t>POD received from cell 0747633484 M</t>
  </si>
  <si>
    <t>GEORG</t>
  </si>
  <si>
    <t>GEORGE</t>
  </si>
  <si>
    <t>CHANTEL MYBURG</t>
  </si>
  <si>
    <t>JOHN ALAH</t>
  </si>
  <si>
    <t>Chantel</t>
  </si>
  <si>
    <t>POD received from cell 08368999932 M</t>
  </si>
  <si>
    <t>FLYER</t>
  </si>
  <si>
    <t>ROSS PENNIALL</t>
  </si>
  <si>
    <t>gabriella</t>
  </si>
  <si>
    <t>POD received from cell 0838920848 M</t>
  </si>
  <si>
    <t>JOHN</t>
  </si>
  <si>
    <t>Tanya</t>
  </si>
  <si>
    <t>POD received from cell 0829064724 M</t>
  </si>
  <si>
    <t>PRETO</t>
  </si>
  <si>
    <t>PRETORIA</t>
  </si>
  <si>
    <t>capet</t>
  </si>
  <si>
    <t xml:space="preserve">INDIGO BRANDS CAPE TOWN            </t>
  </si>
  <si>
    <t>JACKIE THERON</t>
  </si>
  <si>
    <t>SONAY</t>
  </si>
  <si>
    <t>PCL</t>
  </si>
  <si>
    <t>rdy</t>
  </si>
  <si>
    <t>ABERD</t>
  </si>
  <si>
    <t>ABERDEEN</t>
  </si>
  <si>
    <t xml:space="preserve">Hanlie Janse Van Rensburg          </t>
  </si>
  <si>
    <t>Hanlie Janse Van Rensburg</t>
  </si>
  <si>
    <t>peter</t>
  </si>
  <si>
    <t>RD5</t>
  </si>
  <si>
    <t>DURBA</t>
  </si>
  <si>
    <t>DURBAN</t>
  </si>
  <si>
    <t xml:space="preserve">INDIGO BRANDS                      </t>
  </si>
  <si>
    <t>KAREL</t>
  </si>
  <si>
    <t>KESHIA</t>
  </si>
  <si>
    <t>BRIT1</t>
  </si>
  <si>
    <t>BRITS</t>
  </si>
  <si>
    <t xml:space="preserve">Ingrid Laarman                     </t>
  </si>
  <si>
    <t>Ingrid Laarman</t>
  </si>
  <si>
    <t>JJ LARMAN</t>
  </si>
  <si>
    <t>POD received from cell 0735337322 M</t>
  </si>
  <si>
    <t>SMALL</t>
  </si>
  <si>
    <t>RD4</t>
  </si>
  <si>
    <t>chantel myburg</t>
  </si>
  <si>
    <t>warren</t>
  </si>
  <si>
    <t>JOHAN</t>
  </si>
  <si>
    <t>JOHANNESBURG</t>
  </si>
  <si>
    <t xml:space="preserve">AVI                                </t>
  </si>
  <si>
    <t>K MOODLEY</t>
  </si>
  <si>
    <t>mathembe</t>
  </si>
  <si>
    <t>POD received from cell 0833953091 M</t>
  </si>
  <si>
    <t xml:space="preserve">AVI FIELD MATKETING INLAND WES     </t>
  </si>
  <si>
    <t>NELSP</t>
  </si>
  <si>
    <t>NELSPRUIT</t>
  </si>
  <si>
    <t>COBUS ERASMUS</t>
  </si>
  <si>
    <t>N.GAMA</t>
  </si>
  <si>
    <t>rechard</t>
  </si>
  <si>
    <t>POD received from cell 0636610281 M</t>
  </si>
  <si>
    <t xml:space="preserve">AVIS FIELD MARKETING               </t>
  </si>
  <si>
    <t>PHILLEMON MABUSE</t>
  </si>
  <si>
    <t>richard</t>
  </si>
  <si>
    <t xml:space="preserve">INDIGO                             </t>
  </si>
  <si>
    <t>JACKIE</t>
  </si>
  <si>
    <t>benya</t>
  </si>
  <si>
    <t>LOUISA VIEIRA</t>
  </si>
  <si>
    <t>louisa</t>
  </si>
  <si>
    <t>Late linehaul</t>
  </si>
  <si>
    <t>col</t>
  </si>
  <si>
    <t>POD received from cell 0721881256 M</t>
  </si>
  <si>
    <t>FLR</t>
  </si>
  <si>
    <t>..</t>
  </si>
  <si>
    <t>GCALI</t>
  </si>
  <si>
    <t>LOUISA</t>
  </si>
  <si>
    <t>BLOE1</t>
  </si>
  <si>
    <t>BLOEMFONTEIN</t>
  </si>
  <si>
    <t xml:space="preserve">AVI FIELD MARKETING-FREE STATE     </t>
  </si>
  <si>
    <t>MOODLEY</t>
  </si>
  <si>
    <t>robert</t>
  </si>
  <si>
    <t>WAYNE JONES</t>
  </si>
  <si>
    <t xml:space="preserve">INDIGO COSMETICS                   </t>
  </si>
  <si>
    <t>BRIAN HAWES</t>
  </si>
  <si>
    <t>VICTO</t>
  </si>
  <si>
    <t>VICTORIA WEST</t>
  </si>
  <si>
    <t xml:space="preserve">Paula Schoeman                     </t>
  </si>
  <si>
    <t>Paula Schoeman</t>
  </si>
  <si>
    <t>RAMONA</t>
  </si>
  <si>
    <t>CRAIG</t>
  </si>
  <si>
    <t>Driver late</t>
  </si>
  <si>
    <t>elw</t>
  </si>
  <si>
    <t>POD received from cell 0799411666 M</t>
  </si>
  <si>
    <t xml:space="preserve">AVI FIELD MARKETING W CAPE         </t>
  </si>
  <si>
    <t xml:space="preserve">AVI NBL                            </t>
  </si>
  <si>
    <t>CHARLENE SANTELLE</t>
  </si>
  <si>
    <t>A KHAN</t>
  </si>
  <si>
    <t>ROBERT</t>
  </si>
  <si>
    <t>LEON BREYTONBACH</t>
  </si>
  <si>
    <t>AR SUPPORT</t>
  </si>
  <si>
    <t>morins</t>
  </si>
  <si>
    <t xml:space="preserve">Johan                         </t>
  </si>
  <si>
    <t xml:space="preserve">POD received from cell 0814329875 M     </t>
  </si>
  <si>
    <t>NA</t>
  </si>
  <si>
    <t>tshico</t>
  </si>
  <si>
    <t>EAR / FUE</t>
  </si>
  <si>
    <t>RUSHDA</t>
  </si>
  <si>
    <t>ross</t>
  </si>
  <si>
    <t>rushda</t>
  </si>
  <si>
    <t>POD received from cell 0792849435 M</t>
  </si>
  <si>
    <t>ROSS</t>
  </si>
  <si>
    <t>Giabriella</t>
  </si>
  <si>
    <t>NOERAAN DARIDS</t>
  </si>
  <si>
    <t>MIDRA</t>
  </si>
  <si>
    <t>MIDRAND</t>
  </si>
  <si>
    <t xml:space="preserve">PRIONTEX                           </t>
  </si>
  <si>
    <t xml:space="preserve">LIFE ENTABENI HOSPTA               </t>
  </si>
  <si>
    <t>SDX</t>
  </si>
  <si>
    <t>SIHLE SIBEKO</t>
  </si>
  <si>
    <t>KING</t>
  </si>
  <si>
    <t>FUE / DSD</t>
  </si>
  <si>
    <t xml:space="preserve">INDIGO BROANDS                     </t>
  </si>
  <si>
    <t>JACKRE</t>
  </si>
  <si>
    <t>guali</t>
  </si>
  <si>
    <t xml:space="preserve">PRIOTEX                            </t>
  </si>
  <si>
    <t xml:space="preserve">ROCKMED                            </t>
  </si>
  <si>
    <t>DR HLALELE</t>
  </si>
  <si>
    <t>NGELE</t>
  </si>
  <si>
    <t>SUZAN</t>
  </si>
  <si>
    <t>POD received from cell 0783842741 M</t>
  </si>
  <si>
    <t>RD1</t>
  </si>
  <si>
    <t>methembe</t>
  </si>
  <si>
    <t>VERWO</t>
  </si>
  <si>
    <t>CENTURION</t>
  </si>
  <si>
    <t xml:space="preserve">JEAN PARK CHAMBERS                 </t>
  </si>
  <si>
    <t>MARNE</t>
  </si>
  <si>
    <t>NICOLYN</t>
  </si>
  <si>
    <t>luvuyo</t>
  </si>
  <si>
    <t>teb</t>
  </si>
  <si>
    <t>POD received from cell 06314326232 M</t>
  </si>
  <si>
    <t>MOUN1</t>
  </si>
  <si>
    <t>MOUNT AYLIFF</t>
  </si>
  <si>
    <t xml:space="preserve">PAMELA NTABENI                     </t>
  </si>
  <si>
    <t>PAMELA NTABENI</t>
  </si>
  <si>
    <t>?</t>
  </si>
  <si>
    <t>MEDIUM BOX</t>
  </si>
  <si>
    <t>UMZUM</t>
  </si>
  <si>
    <t>UMZUMBE</t>
  </si>
  <si>
    <t xml:space="preserve">DENNYL COLE                        </t>
  </si>
  <si>
    <t>DENNYL COLE</t>
  </si>
  <si>
    <t>rd3</t>
  </si>
  <si>
    <t>Gabriella</t>
  </si>
  <si>
    <t>van wyk</t>
  </si>
  <si>
    <t>PIET2</t>
  </si>
  <si>
    <t>PIETERSBURG</t>
  </si>
  <si>
    <t xml:space="preserve">SP MALAN                           </t>
  </si>
  <si>
    <t>AVI</t>
  </si>
  <si>
    <t xml:space="preserve">a hem                         </t>
  </si>
  <si>
    <t>Outlying delivery location</t>
  </si>
  <si>
    <t>PEM</t>
  </si>
  <si>
    <t xml:space="preserve">POD received from cell 0735980209 M     </t>
  </si>
  <si>
    <t xml:space="preserve">NATIONAL BRAND LIMITD              </t>
  </si>
  <si>
    <t>MAILROOM</t>
  </si>
  <si>
    <t>DORCAS</t>
  </si>
  <si>
    <t>rdd</t>
  </si>
  <si>
    <t>PATEN</t>
  </si>
  <si>
    <t>PATENSIE</t>
  </si>
  <si>
    <t xml:space="preserve">Cara-Lu Du Plessis                 </t>
  </si>
  <si>
    <t>Cara-Lu Du Plessis</t>
  </si>
  <si>
    <t xml:space="preserve">Marise Andrag                      </t>
  </si>
  <si>
    <t>Marise Andrag</t>
  </si>
  <si>
    <t>chantell</t>
  </si>
  <si>
    <t>JOHN ALAN</t>
  </si>
  <si>
    <t>ROSS REMIALL</t>
  </si>
  <si>
    <t>AR SUPPORL</t>
  </si>
  <si>
    <t>LINDA VD MERWE</t>
  </si>
  <si>
    <t>RD2</t>
  </si>
  <si>
    <t>LOUISA VIVA</t>
  </si>
  <si>
    <t xml:space="preserve">PVT                                </t>
  </si>
  <si>
    <t>NICOLYNN</t>
  </si>
  <si>
    <t>YAJNA</t>
  </si>
  <si>
    <t xml:space="preserve">PRIONTEX MICRONCLEAN GAUTENG       </t>
  </si>
  <si>
    <t>DR BUSISIWE</t>
  </si>
  <si>
    <t>KUGAN</t>
  </si>
  <si>
    <t>SP MALAN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</si>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</sst>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67"/>
  <sheetViews>
    <sheetView tabSelected="1" zoomScale="80" zoomScaleNormal="80" workbookViewId="0">
      <selection activeCell="A2" sqref="A2"/>
    </sheetView>
  </sheetViews>
  <sheetFormatPr defaultRowHeight="15"/>
  <cols>
    <col min="1" max="1" width="7.28515625" bestFit="1" customWidth="1"/>
    <col min="2" max="2" width="31.140625" bestFit="1" customWidth="1"/>
    <col min="3" max="3" width="5.140625" bestFit="1" customWidth="1"/>
    <col min="4" max="4" width="9.85546875" bestFit="1" customWidth="1"/>
    <col min="5" max="5" width="13.140625" bestFit="1" customWidth="1"/>
    <col min="6" max="6" width="10.5703125" bestFit="1" customWidth="1"/>
    <col min="7" max="8" width="7" bestFit="1" customWidth="1"/>
    <col min="9" max="9" width="15.28515625" bestFit="1" customWidth="1"/>
    <col min="10" max="10" width="35.28515625" bestFit="1" customWidth="1"/>
    <col min="11" max="11" width="16.7109375" bestFit="1" customWidth="1"/>
    <col min="12" max="12" width="7.85546875" bestFit="1" customWidth="1"/>
    <col min="13" max="13" width="16.28515625" bestFit="1" customWidth="1"/>
    <col min="14" max="14" width="31.28515625" bestFit="1" customWidth="1"/>
    <col min="15" max="15" width="4.7109375" bestFit="1" customWidth="1"/>
    <col min="16" max="16" width="24.28515625" bestFit="1" customWidth="1"/>
    <col min="17" max="17" width="4.140625" bestFit="1" customWidth="1"/>
    <col min="18" max="18" width="4.42578125" bestFit="1" customWidth="1"/>
    <col min="19" max="19" width="5.140625" bestFit="1" customWidth="1"/>
    <col min="20" max="22" width="4.42578125" bestFit="1" customWidth="1"/>
    <col min="23" max="23" width="4.28515625" bestFit="1" customWidth="1"/>
    <col min="24" max="24" width="4.42578125" bestFit="1" customWidth="1"/>
    <col min="25" max="25" width="4.28515625" bestFit="1" customWidth="1"/>
    <col min="26" max="26" width="4.42578125" bestFit="1" customWidth="1"/>
    <col min="27" max="27" width="4" bestFit="1" customWidth="1"/>
    <col min="28" max="28" width="4.42578125" bestFit="1" customWidth="1"/>
    <col min="29" max="29" width="4.28515625" bestFit="1" customWidth="1"/>
    <col min="30" max="30" width="4.42578125" bestFit="1" customWidth="1"/>
    <col min="31" max="31" width="7" bestFit="1" customWidth="1"/>
    <col min="32" max="32" width="4.42578125" bestFit="1" customWidth="1"/>
    <col min="33" max="33" width="7" bestFit="1" customWidth="1"/>
    <col min="34" max="34" width="4.42578125" bestFit="1" customWidth="1"/>
    <col min="35" max="35" width="4.85546875" bestFit="1" customWidth="1"/>
    <col min="36" max="36" width="4.42578125" bestFit="1" customWidth="1"/>
    <col min="37" max="37" width="4.28515625" bestFit="1" customWidth="1"/>
    <col min="38" max="38" width="4.42578125" bestFit="1" customWidth="1"/>
    <col min="39" max="39" width="8" bestFit="1" customWidth="1"/>
    <col min="40" max="42" width="4.42578125" bestFit="1" customWidth="1"/>
    <col min="43" max="43" width="4.85546875" bestFit="1" customWidth="1"/>
    <col min="44" max="44" width="4.42578125" bestFit="1" customWidth="1"/>
    <col min="45" max="45" width="3.28515625" bestFit="1" customWidth="1"/>
    <col min="46" max="46" width="4.42578125" bestFit="1" customWidth="1"/>
    <col min="47" max="47" width="4.140625" bestFit="1" customWidth="1"/>
    <col min="48" max="48" width="4.42578125" bestFit="1" customWidth="1"/>
    <col min="49" max="49" width="3.85546875" bestFit="1" customWidth="1"/>
    <col min="50" max="50" width="4.42578125" bestFit="1" customWidth="1"/>
    <col min="51" max="51" width="3.85546875" bestFit="1" customWidth="1"/>
    <col min="52" max="52" width="4.42578125" bestFit="1" customWidth="1"/>
    <col min="53" max="53" width="4.7109375" bestFit="1" customWidth="1"/>
    <col min="54" max="54" width="4.42578125" bestFit="1" customWidth="1"/>
    <col min="55" max="55" width="4.7109375" bestFit="1" customWidth="1"/>
    <col min="56" max="56" width="4.42578125" bestFit="1" customWidth="1"/>
    <col min="57" max="57" width="4" bestFit="1" customWidth="1"/>
    <col min="58" max="58" width="4.42578125" bestFit="1" customWidth="1"/>
    <col min="59" max="59" width="13.28515625" bestFit="1" customWidth="1"/>
    <col min="60" max="61" width="6.7109375" bestFit="1" customWidth="1"/>
    <col min="62" max="62" width="7.140625" bestFit="1" customWidth="1"/>
    <col min="63" max="63" width="6.28515625" bestFit="1" customWidth="1"/>
    <col min="64" max="64" width="8.28515625" bestFit="1" customWidth="1"/>
    <col min="65" max="65" width="7" bestFit="1" customWidth="1"/>
    <col min="66" max="66" width="8" bestFit="1" customWidth="1"/>
    <col min="68" max="68" width="17.85546875" bestFit="1" customWidth="1"/>
    <col min="69" max="69" width="24.28515625" bestFit="1" customWidth="1"/>
    <col min="70" max="70" width="14.140625" bestFit="1" customWidth="1"/>
    <col min="71" max="71" width="10.5703125" bestFit="1" customWidth="1"/>
    <col min="72" max="72" width="9.42578125" bestFit="1" customWidth="1"/>
    <col min="73" max="73" width="17.28515625" bestFit="1" customWidth="1"/>
    <col min="74" max="74" width="8.28515625" bestFit="1" customWidth="1"/>
    <col min="75" max="75" width="23.5703125" bestFit="1" customWidth="1"/>
    <col min="76" max="76" width="15.7109375" bestFit="1" customWidth="1"/>
    <col min="77" max="77" width="13.5703125" bestFit="1" customWidth="1"/>
    <col min="78" max="78" width="9.28515625" bestFit="1" customWidth="1"/>
    <col min="79" max="79" width="35.7109375" bestFit="1" customWidth="1"/>
    <col min="80" max="80" width="8.7109375" bestFit="1" customWidth="1"/>
    <col min="81" max="81" width="15.140625" bestFit="1" customWidth="1"/>
    <col min="82" max="82" width="15.5703125" bestFit="1" customWidth="1"/>
    <col min="83" max="83" width="21.7109375" bestFit="1" customWidth="1"/>
    <col min="84" max="84" width="13.5703125" bestFit="1" customWidth="1"/>
    <col min="85" max="85" width="6.28515625" bestFit="1" customWidth="1"/>
    <col min="86" max="86" width="13.5703125" bestFit="1" customWidth="1"/>
    <col min="87" max="87" width="10.7109375" bestFit="1" customWidth="1"/>
    <col min="88" max="88" width="11.7109375" bestFit="1" customWidth="1"/>
    <col min="89" max="89" width="4.85546875" bestFit="1" customWidth="1"/>
    <col min="90" max="90" width="12.85546875" bestFit="1" customWidth="1"/>
    <col min="91" max="91" width="17.7109375" bestFit="1" customWidth="1"/>
  </cols>
  <sheetData>
    <row r="1" spans="1:9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t="s">
        <v>71</v>
      </c>
      <c r="B2" t="s">
        <v>72</v>
      </c>
      <c r="C2" t="s">
        <v>73</v>
      </c>
      <c r="E2" t="str">
        <f>"039902690555"</f>
        <v>039902690555</v>
      </c>
      <c r="F2" s="2">
        <v>43104</v>
      </c>
      <c r="G2">
        <v>201807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77</v>
      </c>
      <c r="O2" t="s">
        <v>80</v>
      </c>
      <c r="P2" t="str">
        <f>"1191227AFM 460040             "</f>
        <v xml:space="preserve">1191227AFM 460040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11.92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88.45</v>
      </c>
      <c r="BM2">
        <v>12.38</v>
      </c>
      <c r="BN2">
        <v>100.83</v>
      </c>
      <c r="BO2">
        <v>100.83</v>
      </c>
      <c r="BQ2" t="s">
        <v>81</v>
      </c>
      <c r="BR2" t="s">
        <v>82</v>
      </c>
      <c r="BS2" s="2">
        <v>43108</v>
      </c>
      <c r="BT2" s="3">
        <v>0.53611111111111109</v>
      </c>
      <c r="BU2" t="s">
        <v>83</v>
      </c>
      <c r="BV2" t="s">
        <v>84</v>
      </c>
      <c r="BY2">
        <v>1200</v>
      </c>
      <c r="BZ2" t="s">
        <v>27</v>
      </c>
      <c r="CC2" t="s">
        <v>79</v>
      </c>
      <c r="CD2">
        <v>5320</v>
      </c>
      <c r="CE2" t="s">
        <v>85</v>
      </c>
      <c r="CF2" s="2">
        <v>43111</v>
      </c>
      <c r="CI2">
        <v>4</v>
      </c>
      <c r="CJ2">
        <v>2</v>
      </c>
      <c r="CK2">
        <v>23</v>
      </c>
      <c r="CL2" t="s">
        <v>86</v>
      </c>
    </row>
    <row r="3" spans="1:91">
      <c r="A3" t="s">
        <v>71</v>
      </c>
      <c r="B3" t="s">
        <v>72</v>
      </c>
      <c r="C3" t="s">
        <v>73</v>
      </c>
      <c r="E3" t="str">
        <f>"LCR000484"</f>
        <v>LCR000484</v>
      </c>
      <c r="F3" s="2">
        <v>43102</v>
      </c>
      <c r="G3">
        <v>201807</v>
      </c>
      <c r="H3" t="s">
        <v>87</v>
      </c>
      <c r="I3" t="s">
        <v>88</v>
      </c>
      <c r="J3" t="s">
        <v>89</v>
      </c>
      <c r="K3" t="s">
        <v>77</v>
      </c>
      <c r="L3" t="s">
        <v>90</v>
      </c>
      <c r="M3" t="s">
        <v>91</v>
      </c>
      <c r="N3" t="s">
        <v>92</v>
      </c>
      <c r="O3" t="s">
        <v>93</v>
      </c>
      <c r="P3" t="str">
        <f>"151836                        "</f>
        <v xml:space="preserve">151836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12.06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7</v>
      </c>
      <c r="BJ3">
        <v>6.6</v>
      </c>
      <c r="BK3">
        <v>7</v>
      </c>
      <c r="BL3">
        <v>91.12</v>
      </c>
      <c r="BM3">
        <v>12.76</v>
      </c>
      <c r="BN3">
        <v>103.88</v>
      </c>
      <c r="BO3">
        <v>103.88</v>
      </c>
      <c r="BQ3" t="s">
        <v>94</v>
      </c>
      <c r="BR3" t="s">
        <v>95</v>
      </c>
      <c r="BS3" s="2">
        <v>43103</v>
      </c>
      <c r="BT3" s="3">
        <v>0.41666666666666669</v>
      </c>
      <c r="BU3" t="s">
        <v>96</v>
      </c>
      <c r="BV3" t="s">
        <v>84</v>
      </c>
      <c r="BY3">
        <v>33075</v>
      </c>
      <c r="CC3" t="s">
        <v>91</v>
      </c>
      <c r="CD3">
        <v>6875</v>
      </c>
      <c r="CE3" t="s">
        <v>97</v>
      </c>
      <c r="CF3" s="2">
        <v>43104</v>
      </c>
      <c r="CI3">
        <v>3</v>
      </c>
      <c r="CJ3">
        <v>1</v>
      </c>
      <c r="CK3" t="s">
        <v>98</v>
      </c>
      <c r="CL3" t="s">
        <v>86</v>
      </c>
    </row>
    <row r="4" spans="1:91">
      <c r="A4" t="s">
        <v>99</v>
      </c>
      <c r="B4" t="s">
        <v>72</v>
      </c>
      <c r="C4" t="s">
        <v>73</v>
      </c>
      <c r="E4" t="str">
        <f>"069907658927"</f>
        <v>069907658927</v>
      </c>
      <c r="F4" s="2">
        <v>43103</v>
      </c>
      <c r="G4">
        <v>201807</v>
      </c>
      <c r="H4" t="s">
        <v>100</v>
      </c>
      <c r="I4" t="s">
        <v>101</v>
      </c>
      <c r="J4" t="s">
        <v>102</v>
      </c>
      <c r="K4" t="s">
        <v>77</v>
      </c>
      <c r="L4" t="s">
        <v>103</v>
      </c>
      <c r="M4" t="s">
        <v>104</v>
      </c>
      <c r="N4" t="s">
        <v>76</v>
      </c>
      <c r="O4" t="s">
        <v>80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6.15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45.65</v>
      </c>
      <c r="BM4">
        <v>6.39</v>
      </c>
      <c r="BN4">
        <v>52.04</v>
      </c>
      <c r="BO4">
        <v>52.04</v>
      </c>
      <c r="BQ4" t="s">
        <v>105</v>
      </c>
      <c r="BR4" t="s">
        <v>106</v>
      </c>
      <c r="BS4" s="2">
        <v>43104</v>
      </c>
      <c r="BT4" s="3">
        <v>0.40902777777777777</v>
      </c>
      <c r="BU4" t="s">
        <v>107</v>
      </c>
      <c r="BV4" t="s">
        <v>84</v>
      </c>
      <c r="BY4">
        <v>1200</v>
      </c>
      <c r="BZ4" t="s">
        <v>27</v>
      </c>
      <c r="CA4" t="s">
        <v>108</v>
      </c>
      <c r="CC4" t="s">
        <v>104</v>
      </c>
      <c r="CD4">
        <v>1600</v>
      </c>
      <c r="CE4" t="s">
        <v>85</v>
      </c>
      <c r="CF4" s="2">
        <v>43104</v>
      </c>
      <c r="CI4">
        <v>1</v>
      </c>
      <c r="CJ4">
        <v>1</v>
      </c>
      <c r="CK4">
        <v>21</v>
      </c>
      <c r="CL4" t="s">
        <v>86</v>
      </c>
    </row>
    <row r="5" spans="1:91">
      <c r="A5" t="s">
        <v>99</v>
      </c>
      <c r="B5" t="s">
        <v>72</v>
      </c>
      <c r="C5" t="s">
        <v>73</v>
      </c>
      <c r="E5" t="str">
        <f>"009936666613"</f>
        <v>009936666613</v>
      </c>
      <c r="F5" s="2">
        <v>43104</v>
      </c>
      <c r="G5">
        <v>201807</v>
      </c>
      <c r="H5" t="s">
        <v>109</v>
      </c>
      <c r="I5" t="s">
        <v>110</v>
      </c>
      <c r="J5" t="s">
        <v>111</v>
      </c>
      <c r="K5" t="s">
        <v>77</v>
      </c>
      <c r="L5" t="s">
        <v>74</v>
      </c>
      <c r="M5" t="s">
        <v>75</v>
      </c>
      <c r="N5" t="s">
        <v>111</v>
      </c>
      <c r="O5" t="s">
        <v>112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11.53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85.59</v>
      </c>
      <c r="BM5">
        <v>11.98</v>
      </c>
      <c r="BN5">
        <v>97.57</v>
      </c>
      <c r="BO5">
        <v>97.57</v>
      </c>
      <c r="BQ5" t="s">
        <v>113</v>
      </c>
      <c r="BR5" t="s">
        <v>114</v>
      </c>
      <c r="BS5" s="2">
        <v>43105</v>
      </c>
      <c r="BT5" s="3">
        <v>0.38680555555555557</v>
      </c>
      <c r="BU5" t="s">
        <v>115</v>
      </c>
      <c r="BV5" t="s">
        <v>84</v>
      </c>
      <c r="BY5">
        <v>1200</v>
      </c>
      <c r="BZ5" t="s">
        <v>27</v>
      </c>
      <c r="CC5" t="s">
        <v>75</v>
      </c>
      <c r="CD5">
        <v>6000</v>
      </c>
      <c r="CE5" t="s">
        <v>85</v>
      </c>
      <c r="CF5" s="2">
        <v>43108</v>
      </c>
      <c r="CI5">
        <v>1</v>
      </c>
      <c r="CJ5">
        <v>1</v>
      </c>
      <c r="CK5">
        <v>31</v>
      </c>
      <c r="CL5" t="s">
        <v>86</v>
      </c>
    </row>
    <row r="6" spans="1:91">
      <c r="A6" t="s">
        <v>99</v>
      </c>
      <c r="B6" t="s">
        <v>72</v>
      </c>
      <c r="C6" t="s">
        <v>73</v>
      </c>
      <c r="E6" t="str">
        <f>"069907658929"</f>
        <v>069907658929</v>
      </c>
      <c r="F6" s="2">
        <v>43104</v>
      </c>
      <c r="G6">
        <v>201807</v>
      </c>
      <c r="H6" t="s">
        <v>100</v>
      </c>
      <c r="I6" t="s">
        <v>101</v>
      </c>
      <c r="J6" t="s">
        <v>102</v>
      </c>
      <c r="K6" t="s">
        <v>77</v>
      </c>
      <c r="L6" t="s">
        <v>103</v>
      </c>
      <c r="M6" t="s">
        <v>104</v>
      </c>
      <c r="N6" t="s">
        <v>76</v>
      </c>
      <c r="O6" t="s">
        <v>80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6.15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45.65</v>
      </c>
      <c r="BM6">
        <v>6.39</v>
      </c>
      <c r="BN6">
        <v>52.04</v>
      </c>
      <c r="BO6">
        <v>52.04</v>
      </c>
      <c r="BQ6" t="s">
        <v>116</v>
      </c>
      <c r="BR6" t="s">
        <v>106</v>
      </c>
      <c r="BS6" s="2">
        <v>43105</v>
      </c>
      <c r="BT6" s="3">
        <v>0.33333333333333331</v>
      </c>
      <c r="BU6" t="s">
        <v>117</v>
      </c>
      <c r="BV6" t="s">
        <v>84</v>
      </c>
      <c r="BY6">
        <v>1200</v>
      </c>
      <c r="BZ6" t="s">
        <v>27</v>
      </c>
      <c r="CA6" t="s">
        <v>108</v>
      </c>
      <c r="CC6" t="s">
        <v>104</v>
      </c>
      <c r="CD6">
        <v>1600</v>
      </c>
      <c r="CE6" t="s">
        <v>85</v>
      </c>
      <c r="CF6" s="2">
        <v>43108</v>
      </c>
      <c r="CI6">
        <v>1</v>
      </c>
      <c r="CJ6">
        <v>1</v>
      </c>
      <c r="CK6">
        <v>21</v>
      </c>
      <c r="CL6" t="s">
        <v>86</v>
      </c>
    </row>
    <row r="7" spans="1:91">
      <c r="A7" t="s">
        <v>71</v>
      </c>
      <c r="B7" t="s">
        <v>72</v>
      </c>
      <c r="C7" t="s">
        <v>73</v>
      </c>
      <c r="E7" t="str">
        <f>"009935616795"</f>
        <v>009935616795</v>
      </c>
      <c r="F7" s="2">
        <v>43105</v>
      </c>
      <c r="G7">
        <v>201807</v>
      </c>
      <c r="H7" t="s">
        <v>103</v>
      </c>
      <c r="I7" t="s">
        <v>104</v>
      </c>
      <c r="J7" t="s">
        <v>76</v>
      </c>
      <c r="K7" t="s">
        <v>77</v>
      </c>
      <c r="L7" t="s">
        <v>118</v>
      </c>
      <c r="M7" t="s">
        <v>119</v>
      </c>
      <c r="N7" t="s">
        <v>120</v>
      </c>
      <c r="O7" t="s">
        <v>80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6.15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0.5</v>
      </c>
      <c r="BJ7">
        <v>0.2</v>
      </c>
      <c r="BK7">
        <v>0.5</v>
      </c>
      <c r="BL7">
        <v>45.65</v>
      </c>
      <c r="BM7">
        <v>6.39</v>
      </c>
      <c r="BN7">
        <v>52.04</v>
      </c>
      <c r="BO7">
        <v>52.04</v>
      </c>
      <c r="BQ7" t="s">
        <v>121</v>
      </c>
      <c r="BR7" t="s">
        <v>122</v>
      </c>
      <c r="BS7" s="2">
        <v>43108</v>
      </c>
      <c r="BT7" s="3">
        <v>0.3979166666666667</v>
      </c>
      <c r="BU7" t="s">
        <v>123</v>
      </c>
      <c r="BV7" t="s">
        <v>84</v>
      </c>
      <c r="BY7">
        <v>1200</v>
      </c>
      <c r="BZ7" t="s">
        <v>27</v>
      </c>
      <c r="CA7" t="s">
        <v>124</v>
      </c>
      <c r="CC7" t="s">
        <v>119</v>
      </c>
      <c r="CD7">
        <v>8000</v>
      </c>
      <c r="CE7" t="s">
        <v>85</v>
      </c>
      <c r="CF7" s="2">
        <v>43109</v>
      </c>
      <c r="CI7">
        <v>1</v>
      </c>
      <c r="CJ7">
        <v>1</v>
      </c>
      <c r="CK7">
        <v>21</v>
      </c>
      <c r="CL7" t="s">
        <v>86</v>
      </c>
    </row>
    <row r="8" spans="1:91">
      <c r="A8" t="s">
        <v>71</v>
      </c>
      <c r="B8" t="s">
        <v>72</v>
      </c>
      <c r="C8" t="s">
        <v>73</v>
      </c>
      <c r="E8" t="str">
        <f>"039902719540"</f>
        <v>039902719540</v>
      </c>
      <c r="F8" s="2">
        <v>43105</v>
      </c>
      <c r="G8">
        <v>201807</v>
      </c>
      <c r="H8" t="s">
        <v>125</v>
      </c>
      <c r="I8" t="s">
        <v>126</v>
      </c>
      <c r="J8" t="s">
        <v>76</v>
      </c>
      <c r="K8" t="s">
        <v>77</v>
      </c>
      <c r="L8" t="s">
        <v>74</v>
      </c>
      <c r="M8" t="s">
        <v>75</v>
      </c>
      <c r="N8" t="s">
        <v>76</v>
      </c>
      <c r="O8" t="s">
        <v>80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6.15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45.65</v>
      </c>
      <c r="BM8">
        <v>6.39</v>
      </c>
      <c r="BN8">
        <v>52.04</v>
      </c>
      <c r="BO8">
        <v>52.04</v>
      </c>
      <c r="BQ8" t="s">
        <v>127</v>
      </c>
      <c r="BR8" t="s">
        <v>128</v>
      </c>
      <c r="BS8" s="2">
        <v>43108</v>
      </c>
      <c r="BT8" s="3">
        <v>0.36944444444444446</v>
      </c>
      <c r="BU8" t="s">
        <v>129</v>
      </c>
      <c r="BV8" t="s">
        <v>84</v>
      </c>
      <c r="BY8">
        <v>1200</v>
      </c>
      <c r="BZ8" t="s">
        <v>27</v>
      </c>
      <c r="CA8" t="s">
        <v>130</v>
      </c>
      <c r="CC8" t="s">
        <v>75</v>
      </c>
      <c r="CD8">
        <v>6045</v>
      </c>
      <c r="CE8" t="s">
        <v>131</v>
      </c>
      <c r="CF8" s="2">
        <v>43110</v>
      </c>
      <c r="CI8">
        <v>1</v>
      </c>
      <c r="CJ8">
        <v>1</v>
      </c>
      <c r="CK8">
        <v>21</v>
      </c>
      <c r="CL8" t="s">
        <v>86</v>
      </c>
    </row>
    <row r="9" spans="1:91">
      <c r="A9" t="s">
        <v>71</v>
      </c>
      <c r="B9" t="s">
        <v>72</v>
      </c>
      <c r="C9" t="s">
        <v>73</v>
      </c>
      <c r="E9" t="str">
        <f>"039902690553"</f>
        <v>039902690553</v>
      </c>
      <c r="F9" s="2">
        <v>43104</v>
      </c>
      <c r="G9">
        <v>201807</v>
      </c>
      <c r="H9" t="s">
        <v>74</v>
      </c>
      <c r="I9" t="s">
        <v>75</v>
      </c>
      <c r="J9" t="s">
        <v>76</v>
      </c>
      <c r="K9" t="s">
        <v>77</v>
      </c>
      <c r="L9" t="s">
        <v>109</v>
      </c>
      <c r="M9" t="s">
        <v>110</v>
      </c>
      <c r="N9" t="s">
        <v>77</v>
      </c>
      <c r="O9" t="s">
        <v>80</v>
      </c>
      <c r="P9" t="str">
        <f>"11912270 FM                   "</f>
        <v xml:space="preserve">11912270 FM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6.15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45.65</v>
      </c>
      <c r="BM9">
        <v>6.39</v>
      </c>
      <c r="BN9">
        <v>52.04</v>
      </c>
      <c r="BO9">
        <v>52.04</v>
      </c>
      <c r="BQ9" t="s">
        <v>132</v>
      </c>
      <c r="BR9" t="s">
        <v>82</v>
      </c>
      <c r="BS9" s="2">
        <v>43105</v>
      </c>
      <c r="BT9" s="3">
        <v>0.4368055555555555</v>
      </c>
      <c r="BU9" t="s">
        <v>133</v>
      </c>
      <c r="BV9" t="s">
        <v>84</v>
      </c>
      <c r="BY9">
        <v>1200</v>
      </c>
      <c r="BZ9" t="s">
        <v>27</v>
      </c>
      <c r="CA9" t="s">
        <v>134</v>
      </c>
      <c r="CC9" t="s">
        <v>110</v>
      </c>
      <c r="CD9">
        <v>5247</v>
      </c>
      <c r="CE9" t="s">
        <v>85</v>
      </c>
      <c r="CF9" s="2">
        <v>43109</v>
      </c>
      <c r="CI9">
        <v>1</v>
      </c>
      <c r="CJ9">
        <v>1</v>
      </c>
      <c r="CK9">
        <v>21</v>
      </c>
      <c r="CL9" t="s">
        <v>86</v>
      </c>
    </row>
    <row r="10" spans="1:91">
      <c r="A10" t="s">
        <v>71</v>
      </c>
      <c r="B10" t="s">
        <v>72</v>
      </c>
      <c r="C10" t="s">
        <v>73</v>
      </c>
      <c r="E10" t="str">
        <f>"039902690554"</f>
        <v>039902690554</v>
      </c>
      <c r="F10" s="2">
        <v>43104</v>
      </c>
      <c r="G10">
        <v>201807</v>
      </c>
      <c r="H10" t="s">
        <v>74</v>
      </c>
      <c r="I10" t="s">
        <v>75</v>
      </c>
      <c r="J10" t="s">
        <v>76</v>
      </c>
      <c r="K10" t="s">
        <v>77</v>
      </c>
      <c r="L10" t="s">
        <v>125</v>
      </c>
      <c r="M10" t="s">
        <v>126</v>
      </c>
      <c r="N10" t="s">
        <v>77</v>
      </c>
      <c r="O10" t="s">
        <v>80</v>
      </c>
      <c r="P10" t="str">
        <f>"11912270 FM                   "</f>
        <v xml:space="preserve">11912270 FM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6.15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45.65</v>
      </c>
      <c r="BM10">
        <v>6.39</v>
      </c>
      <c r="BN10">
        <v>52.04</v>
      </c>
      <c r="BO10">
        <v>52.04</v>
      </c>
      <c r="BQ10" t="s">
        <v>135</v>
      </c>
      <c r="BR10" t="s">
        <v>82</v>
      </c>
      <c r="BS10" s="2">
        <v>43105</v>
      </c>
      <c r="BT10" s="3">
        <v>0.41736111111111113</v>
      </c>
      <c r="BU10" t="s">
        <v>136</v>
      </c>
      <c r="BV10" t="s">
        <v>84</v>
      </c>
      <c r="BY10">
        <v>1200</v>
      </c>
      <c r="BZ10" t="s">
        <v>27</v>
      </c>
      <c r="CA10" t="s">
        <v>137</v>
      </c>
      <c r="CC10" t="s">
        <v>126</v>
      </c>
      <c r="CD10">
        <v>6530</v>
      </c>
      <c r="CE10" t="s">
        <v>85</v>
      </c>
      <c r="CF10" s="2">
        <v>43105</v>
      </c>
      <c r="CI10">
        <v>1</v>
      </c>
      <c r="CJ10">
        <v>1</v>
      </c>
      <c r="CK10">
        <v>21</v>
      </c>
      <c r="CL10" t="s">
        <v>86</v>
      </c>
    </row>
    <row r="11" spans="1:91">
      <c r="A11" t="s">
        <v>71</v>
      </c>
      <c r="B11" t="s">
        <v>72</v>
      </c>
      <c r="C11" t="s">
        <v>73</v>
      </c>
      <c r="E11" t="str">
        <f>"069907916007"</f>
        <v>069907916007</v>
      </c>
      <c r="F11" s="2">
        <v>43108</v>
      </c>
      <c r="G11">
        <v>201807</v>
      </c>
      <c r="H11" t="s">
        <v>138</v>
      </c>
      <c r="I11" t="s">
        <v>139</v>
      </c>
      <c r="J11" t="s">
        <v>76</v>
      </c>
      <c r="K11" t="s">
        <v>77</v>
      </c>
      <c r="L11" t="s">
        <v>140</v>
      </c>
      <c r="M11" t="s">
        <v>119</v>
      </c>
      <c r="N11" t="s">
        <v>141</v>
      </c>
      <c r="O11" t="s">
        <v>93</v>
      </c>
      <c r="P11" t="str">
        <f>"JNB180260482                  "</f>
        <v xml:space="preserve">JNB180260482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14.99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116.27</v>
      </c>
      <c r="BM11">
        <v>16.28</v>
      </c>
      <c r="BN11">
        <v>132.55000000000001</v>
      </c>
      <c r="BO11">
        <v>132.55000000000001</v>
      </c>
      <c r="BQ11" t="s">
        <v>142</v>
      </c>
      <c r="BR11" t="s">
        <v>143</v>
      </c>
      <c r="BS11" s="2">
        <v>43110</v>
      </c>
      <c r="BT11" s="3">
        <v>0.4069444444444445</v>
      </c>
      <c r="BU11" t="s">
        <v>123</v>
      </c>
      <c r="BY11">
        <v>1200</v>
      </c>
      <c r="CA11" t="s">
        <v>124</v>
      </c>
      <c r="CC11" t="s">
        <v>119</v>
      </c>
      <c r="CD11">
        <v>8001</v>
      </c>
      <c r="CE11" t="s">
        <v>144</v>
      </c>
      <c r="CF11" s="2">
        <v>43111</v>
      </c>
      <c r="CI11">
        <v>0</v>
      </c>
      <c r="CJ11">
        <v>0</v>
      </c>
      <c r="CK11" t="s">
        <v>145</v>
      </c>
      <c r="CL11" t="s">
        <v>86</v>
      </c>
    </row>
    <row r="12" spans="1:91">
      <c r="A12" t="s">
        <v>71</v>
      </c>
      <c r="B12" t="s">
        <v>72</v>
      </c>
      <c r="C12" t="s">
        <v>73</v>
      </c>
      <c r="E12" t="str">
        <f>"LCR000485"</f>
        <v>LCR000485</v>
      </c>
      <c r="F12" s="2">
        <v>43110</v>
      </c>
      <c r="G12">
        <v>201807</v>
      </c>
      <c r="H12" t="s">
        <v>87</v>
      </c>
      <c r="I12" t="s">
        <v>88</v>
      </c>
      <c r="J12" t="s">
        <v>89</v>
      </c>
      <c r="K12" t="s">
        <v>77</v>
      </c>
      <c r="L12" t="s">
        <v>146</v>
      </c>
      <c r="M12" t="s">
        <v>147</v>
      </c>
      <c r="N12" t="s">
        <v>148</v>
      </c>
      <c r="O12" t="s">
        <v>93</v>
      </c>
      <c r="P12" t="str">
        <f>"152049                        "</f>
        <v xml:space="preserve">152049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18.45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6.6</v>
      </c>
      <c r="BK12">
        <v>7</v>
      </c>
      <c r="BL12">
        <v>141.94999999999999</v>
      </c>
      <c r="BM12">
        <v>19.87</v>
      </c>
      <c r="BN12">
        <v>161.82</v>
      </c>
      <c r="BO12">
        <v>161.82</v>
      </c>
      <c r="BQ12" t="s">
        <v>149</v>
      </c>
      <c r="BR12" t="s">
        <v>95</v>
      </c>
      <c r="BS12" s="2">
        <v>43115</v>
      </c>
      <c r="BT12" s="3">
        <v>0.37847222222222227</v>
      </c>
      <c r="BU12" t="s">
        <v>150</v>
      </c>
      <c r="BV12" t="s">
        <v>84</v>
      </c>
      <c r="BY12">
        <v>33075</v>
      </c>
      <c r="CC12" t="s">
        <v>147</v>
      </c>
      <c r="CD12">
        <v>6270</v>
      </c>
      <c r="CE12" t="s">
        <v>97</v>
      </c>
      <c r="CF12" s="2">
        <v>43124</v>
      </c>
      <c r="CI12">
        <v>3</v>
      </c>
      <c r="CJ12">
        <v>3</v>
      </c>
      <c r="CK12" t="s">
        <v>151</v>
      </c>
      <c r="CL12" t="s">
        <v>86</v>
      </c>
    </row>
    <row r="13" spans="1:91">
      <c r="A13" t="s">
        <v>99</v>
      </c>
      <c r="B13" t="s">
        <v>72</v>
      </c>
      <c r="C13" t="s">
        <v>73</v>
      </c>
      <c r="E13" t="str">
        <f>"029908050670"</f>
        <v>029908050670</v>
      </c>
      <c r="F13" s="2">
        <v>43109</v>
      </c>
      <c r="G13">
        <v>201807</v>
      </c>
      <c r="H13" t="s">
        <v>152</v>
      </c>
      <c r="I13" t="s">
        <v>153</v>
      </c>
      <c r="J13" t="s">
        <v>76</v>
      </c>
      <c r="K13" t="s">
        <v>77</v>
      </c>
      <c r="L13" t="s">
        <v>118</v>
      </c>
      <c r="M13" t="s">
        <v>119</v>
      </c>
      <c r="N13" t="s">
        <v>154</v>
      </c>
      <c r="O13" t="s">
        <v>80</v>
      </c>
      <c r="P13" t="str">
        <f>"119 422 70FM                  "</f>
        <v xml:space="preserve">119 422 70FM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6.15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45.65</v>
      </c>
      <c r="BM13">
        <v>6.39</v>
      </c>
      <c r="BN13">
        <v>52.04</v>
      </c>
      <c r="BO13">
        <v>52.04</v>
      </c>
      <c r="BQ13" t="s">
        <v>155</v>
      </c>
      <c r="BR13" t="s">
        <v>156</v>
      </c>
      <c r="BS13" s="2">
        <v>43110</v>
      </c>
      <c r="BT13" s="3">
        <v>0.4069444444444445</v>
      </c>
      <c r="BU13" t="s">
        <v>123</v>
      </c>
      <c r="BV13" t="s">
        <v>84</v>
      </c>
      <c r="BY13">
        <v>1200</v>
      </c>
      <c r="BZ13" t="s">
        <v>27</v>
      </c>
      <c r="CA13" t="s">
        <v>124</v>
      </c>
      <c r="CC13" t="s">
        <v>119</v>
      </c>
      <c r="CD13">
        <v>8000</v>
      </c>
      <c r="CE13" t="s">
        <v>85</v>
      </c>
      <c r="CF13" s="2">
        <v>43111</v>
      </c>
      <c r="CI13">
        <v>1</v>
      </c>
      <c r="CJ13">
        <v>1</v>
      </c>
      <c r="CK13">
        <v>21</v>
      </c>
      <c r="CL13" t="s">
        <v>86</v>
      </c>
    </row>
    <row r="14" spans="1:91">
      <c r="A14" t="s">
        <v>71</v>
      </c>
      <c r="B14" t="s">
        <v>72</v>
      </c>
      <c r="C14" t="s">
        <v>73</v>
      </c>
      <c r="E14" t="str">
        <f>"LCR000486"</f>
        <v>LCR000486</v>
      </c>
      <c r="F14" s="2">
        <v>43110</v>
      </c>
      <c r="G14">
        <v>201807</v>
      </c>
      <c r="H14" t="s">
        <v>87</v>
      </c>
      <c r="I14" t="s">
        <v>88</v>
      </c>
      <c r="J14" t="s">
        <v>89</v>
      </c>
      <c r="K14" t="s">
        <v>77</v>
      </c>
      <c r="L14" t="s">
        <v>157</v>
      </c>
      <c r="M14" t="s">
        <v>158</v>
      </c>
      <c r="N14" t="s">
        <v>159</v>
      </c>
      <c r="O14" t="s">
        <v>93</v>
      </c>
      <c r="P14" t="str">
        <f>"152323 2oa27030               "</f>
        <v xml:space="preserve">152323 2oa27030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17.3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3.9</v>
      </c>
      <c r="BK14">
        <v>4</v>
      </c>
      <c r="BL14">
        <v>133.38999999999999</v>
      </c>
      <c r="BM14">
        <v>18.670000000000002</v>
      </c>
      <c r="BN14">
        <v>152.06</v>
      </c>
      <c r="BO14">
        <v>152.06</v>
      </c>
      <c r="BQ14" t="s">
        <v>160</v>
      </c>
      <c r="BR14" t="s">
        <v>95</v>
      </c>
      <c r="BS14" s="2">
        <v>43112</v>
      </c>
      <c r="BT14" s="3">
        <v>0.35416666666666669</v>
      </c>
      <c r="BU14" t="s">
        <v>161</v>
      </c>
      <c r="BV14" t="s">
        <v>84</v>
      </c>
      <c r="BY14">
        <v>19683</v>
      </c>
      <c r="CA14" t="s">
        <v>162</v>
      </c>
      <c r="CC14" t="s">
        <v>158</v>
      </c>
      <c r="CD14">
        <v>261</v>
      </c>
      <c r="CE14" t="s">
        <v>163</v>
      </c>
      <c r="CF14" s="2">
        <v>43116</v>
      </c>
      <c r="CI14">
        <v>2</v>
      </c>
      <c r="CJ14">
        <v>2</v>
      </c>
      <c r="CK14" t="s">
        <v>164</v>
      </c>
      <c r="CL14" t="s">
        <v>86</v>
      </c>
    </row>
    <row r="15" spans="1:91">
      <c r="A15" t="s">
        <v>99</v>
      </c>
      <c r="B15" t="s">
        <v>72</v>
      </c>
      <c r="C15" t="s">
        <v>73</v>
      </c>
      <c r="E15" t="str">
        <f>"009936666614"</f>
        <v>009936666614</v>
      </c>
      <c r="F15" s="2">
        <v>43110</v>
      </c>
      <c r="G15">
        <v>201807</v>
      </c>
      <c r="H15" t="s">
        <v>109</v>
      </c>
      <c r="I15" t="s">
        <v>110</v>
      </c>
      <c r="J15" t="s">
        <v>111</v>
      </c>
      <c r="K15" t="s">
        <v>77</v>
      </c>
      <c r="L15" t="s">
        <v>74</v>
      </c>
      <c r="M15" t="s">
        <v>75</v>
      </c>
      <c r="N15" t="s">
        <v>111</v>
      </c>
      <c r="O15" t="s">
        <v>80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6.15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45.65</v>
      </c>
      <c r="BM15">
        <v>6.39</v>
      </c>
      <c r="BN15">
        <v>52.04</v>
      </c>
      <c r="BO15">
        <v>52.04</v>
      </c>
      <c r="BQ15" t="s">
        <v>165</v>
      </c>
      <c r="BR15" t="s">
        <v>166</v>
      </c>
      <c r="BS15" s="2">
        <v>43111</v>
      </c>
      <c r="BT15" s="3">
        <v>0.33402777777777781</v>
      </c>
      <c r="BU15" t="s">
        <v>115</v>
      </c>
      <c r="BV15" t="s">
        <v>84</v>
      </c>
      <c r="BY15">
        <v>1200</v>
      </c>
      <c r="BZ15" t="s">
        <v>27</v>
      </c>
      <c r="CC15" t="s">
        <v>75</v>
      </c>
      <c r="CD15">
        <v>6045</v>
      </c>
      <c r="CE15" t="s">
        <v>85</v>
      </c>
      <c r="CF15" s="2">
        <v>43116</v>
      </c>
      <c r="CI15">
        <v>1</v>
      </c>
      <c r="CJ15">
        <v>1</v>
      </c>
      <c r="CK15">
        <v>21</v>
      </c>
      <c r="CL15" t="s">
        <v>86</v>
      </c>
    </row>
    <row r="16" spans="1:91">
      <c r="A16" t="s">
        <v>99</v>
      </c>
      <c r="B16" t="s">
        <v>72</v>
      </c>
      <c r="C16" t="s">
        <v>73</v>
      </c>
      <c r="E16" t="str">
        <f>"009936666624"</f>
        <v>009936666624</v>
      </c>
      <c r="F16" s="2">
        <v>43110</v>
      </c>
      <c r="G16">
        <v>201807</v>
      </c>
      <c r="H16" t="s">
        <v>109</v>
      </c>
      <c r="I16" t="s">
        <v>110</v>
      </c>
      <c r="J16" t="s">
        <v>111</v>
      </c>
      <c r="K16" t="s">
        <v>77</v>
      </c>
      <c r="L16" t="s">
        <v>74</v>
      </c>
      <c r="M16" t="s">
        <v>75</v>
      </c>
      <c r="N16" t="s">
        <v>111</v>
      </c>
      <c r="O16" t="s">
        <v>80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6.15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45.65</v>
      </c>
      <c r="BM16">
        <v>6.39</v>
      </c>
      <c r="BN16">
        <v>52.04</v>
      </c>
      <c r="BO16">
        <v>52.04</v>
      </c>
      <c r="BQ16" t="s">
        <v>165</v>
      </c>
      <c r="BR16" t="s">
        <v>166</v>
      </c>
      <c r="BS16" s="2">
        <v>43111</v>
      </c>
      <c r="BT16" s="3">
        <v>0.33402777777777781</v>
      </c>
      <c r="BU16" t="s">
        <v>113</v>
      </c>
      <c r="BV16" t="s">
        <v>84</v>
      </c>
      <c r="BY16">
        <v>1200</v>
      </c>
      <c r="BZ16" t="s">
        <v>27</v>
      </c>
      <c r="CC16" t="s">
        <v>75</v>
      </c>
      <c r="CD16">
        <v>6045</v>
      </c>
      <c r="CE16" t="s">
        <v>85</v>
      </c>
      <c r="CF16" s="2">
        <v>43116</v>
      </c>
      <c r="CI16">
        <v>1</v>
      </c>
      <c r="CJ16">
        <v>1</v>
      </c>
      <c r="CK16">
        <v>21</v>
      </c>
      <c r="CL16" t="s">
        <v>86</v>
      </c>
    </row>
    <row r="17" spans="1:90">
      <c r="A17" t="s">
        <v>71</v>
      </c>
      <c r="B17" t="s">
        <v>72</v>
      </c>
      <c r="C17" t="s">
        <v>73</v>
      </c>
      <c r="E17" t="str">
        <f>"039902690556"</f>
        <v>039902690556</v>
      </c>
      <c r="F17" s="2">
        <v>43110</v>
      </c>
      <c r="G17">
        <v>201807</v>
      </c>
      <c r="H17" t="s">
        <v>74</v>
      </c>
      <c r="I17" t="s">
        <v>75</v>
      </c>
      <c r="J17" t="s">
        <v>76</v>
      </c>
      <c r="K17" t="s">
        <v>77</v>
      </c>
      <c r="L17" t="s">
        <v>167</v>
      </c>
      <c r="M17" t="s">
        <v>168</v>
      </c>
      <c r="N17" t="s">
        <v>169</v>
      </c>
      <c r="O17" t="s">
        <v>80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6.15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45.65</v>
      </c>
      <c r="BM17">
        <v>6.39</v>
      </c>
      <c r="BN17">
        <v>52.04</v>
      </c>
      <c r="BO17">
        <v>52.04</v>
      </c>
      <c r="BQ17" t="s">
        <v>170</v>
      </c>
      <c r="BR17" t="s">
        <v>82</v>
      </c>
      <c r="BS17" s="2">
        <v>43111</v>
      </c>
      <c r="BT17" s="3">
        <v>0.32916666666666666</v>
      </c>
      <c r="BU17" t="s">
        <v>171</v>
      </c>
      <c r="BV17" t="s">
        <v>84</v>
      </c>
      <c r="BY17">
        <v>1200</v>
      </c>
      <c r="BZ17" t="s">
        <v>27</v>
      </c>
      <c r="CA17" t="s">
        <v>172</v>
      </c>
      <c r="CC17" t="s">
        <v>168</v>
      </c>
      <c r="CD17">
        <v>2021</v>
      </c>
      <c r="CE17" t="s">
        <v>85</v>
      </c>
      <c r="CF17" s="2">
        <v>43111</v>
      </c>
      <c r="CI17">
        <v>1</v>
      </c>
      <c r="CJ17">
        <v>1</v>
      </c>
      <c r="CK17">
        <v>21</v>
      </c>
      <c r="CL17" t="s">
        <v>86</v>
      </c>
    </row>
    <row r="18" spans="1:90">
      <c r="A18" t="s">
        <v>71</v>
      </c>
      <c r="B18" t="s">
        <v>72</v>
      </c>
      <c r="C18" t="s">
        <v>73</v>
      </c>
      <c r="E18" t="str">
        <f>"009935616870"</f>
        <v>009935616870</v>
      </c>
      <c r="F18" s="2">
        <v>43103</v>
      </c>
      <c r="G18">
        <v>201807</v>
      </c>
      <c r="H18" t="s">
        <v>103</v>
      </c>
      <c r="I18" t="s">
        <v>104</v>
      </c>
      <c r="J18" t="s">
        <v>173</v>
      </c>
      <c r="K18" t="s">
        <v>77</v>
      </c>
      <c r="L18" t="s">
        <v>174</v>
      </c>
      <c r="M18" t="s">
        <v>175</v>
      </c>
      <c r="N18" t="s">
        <v>76</v>
      </c>
      <c r="O18" t="s">
        <v>80</v>
      </c>
      <c r="P18" t="str">
        <f>"...                           "</f>
        <v xml:space="preserve">...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13.83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4.5</v>
      </c>
      <c r="BJ18">
        <v>2.4</v>
      </c>
      <c r="BK18">
        <v>4.5</v>
      </c>
      <c r="BL18">
        <v>102.68</v>
      </c>
      <c r="BM18">
        <v>14.38</v>
      </c>
      <c r="BN18">
        <v>117.06</v>
      </c>
      <c r="BO18">
        <v>117.06</v>
      </c>
      <c r="BQ18" t="s">
        <v>176</v>
      </c>
      <c r="BR18" t="s">
        <v>177</v>
      </c>
      <c r="BS18" s="2">
        <v>43104</v>
      </c>
      <c r="BT18" s="3">
        <v>0.41041666666666665</v>
      </c>
      <c r="BU18" t="s">
        <v>178</v>
      </c>
      <c r="BV18" t="s">
        <v>84</v>
      </c>
      <c r="BY18">
        <v>12123.74</v>
      </c>
      <c r="BZ18" t="s">
        <v>27</v>
      </c>
      <c r="CA18" t="s">
        <v>179</v>
      </c>
      <c r="CC18" t="s">
        <v>175</v>
      </c>
      <c r="CD18">
        <v>1200</v>
      </c>
      <c r="CE18" t="s">
        <v>85</v>
      </c>
      <c r="CF18" s="2">
        <v>43105</v>
      </c>
      <c r="CI18">
        <v>1</v>
      </c>
      <c r="CJ18">
        <v>1</v>
      </c>
      <c r="CK18">
        <v>21</v>
      </c>
      <c r="CL18" t="s">
        <v>86</v>
      </c>
    </row>
    <row r="19" spans="1:90">
      <c r="A19" t="s">
        <v>71</v>
      </c>
      <c r="B19" t="s">
        <v>72</v>
      </c>
      <c r="C19" t="s">
        <v>73</v>
      </c>
      <c r="E19" t="str">
        <f>"009935616871"</f>
        <v>009935616871</v>
      </c>
      <c r="F19" s="2">
        <v>43103</v>
      </c>
      <c r="G19">
        <v>201807</v>
      </c>
      <c r="H19" t="s">
        <v>103</v>
      </c>
      <c r="I19" t="s">
        <v>104</v>
      </c>
      <c r="J19" t="s">
        <v>173</v>
      </c>
      <c r="K19" t="s">
        <v>77</v>
      </c>
      <c r="L19" t="s">
        <v>174</v>
      </c>
      <c r="M19" t="s">
        <v>175</v>
      </c>
      <c r="N19" t="s">
        <v>180</v>
      </c>
      <c r="O19" t="s">
        <v>80</v>
      </c>
      <c r="P19" t="str">
        <f>"...                           "</f>
        <v xml:space="preserve">...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6.15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0.8</v>
      </c>
      <c r="BJ19">
        <v>1.2</v>
      </c>
      <c r="BK19">
        <v>1.5</v>
      </c>
      <c r="BL19">
        <v>45.65</v>
      </c>
      <c r="BM19">
        <v>6.39</v>
      </c>
      <c r="BN19">
        <v>52.04</v>
      </c>
      <c r="BO19">
        <v>52.04</v>
      </c>
      <c r="BQ19" t="s">
        <v>181</v>
      </c>
      <c r="BR19" t="s">
        <v>177</v>
      </c>
      <c r="BS19" s="2">
        <v>43104</v>
      </c>
      <c r="BT19" s="3">
        <v>0.36874999999999997</v>
      </c>
      <c r="BU19" t="s">
        <v>182</v>
      </c>
      <c r="BV19" t="s">
        <v>84</v>
      </c>
      <c r="BY19">
        <v>6056.54</v>
      </c>
      <c r="BZ19" t="s">
        <v>27</v>
      </c>
      <c r="CA19" t="s">
        <v>179</v>
      </c>
      <c r="CC19" t="s">
        <v>175</v>
      </c>
      <c r="CD19">
        <v>1200</v>
      </c>
      <c r="CE19" t="s">
        <v>85</v>
      </c>
      <c r="CF19" s="2">
        <v>43105</v>
      </c>
      <c r="CI19">
        <v>1</v>
      </c>
      <c r="CJ19">
        <v>1</v>
      </c>
      <c r="CK19">
        <v>21</v>
      </c>
      <c r="CL19" t="s">
        <v>86</v>
      </c>
    </row>
    <row r="20" spans="1:90">
      <c r="A20" t="s">
        <v>99</v>
      </c>
      <c r="B20" t="s">
        <v>72</v>
      </c>
      <c r="C20" t="s">
        <v>73</v>
      </c>
      <c r="E20" t="str">
        <f>"029908050669"</f>
        <v>029908050669</v>
      </c>
      <c r="F20" s="2">
        <v>43111</v>
      </c>
      <c r="G20">
        <v>201807</v>
      </c>
      <c r="H20" t="s">
        <v>152</v>
      </c>
      <c r="I20" t="s">
        <v>153</v>
      </c>
      <c r="J20" t="s">
        <v>76</v>
      </c>
      <c r="K20" t="s">
        <v>77</v>
      </c>
      <c r="L20" t="s">
        <v>118</v>
      </c>
      <c r="M20" t="s">
        <v>119</v>
      </c>
      <c r="N20" t="s">
        <v>183</v>
      </c>
      <c r="O20" t="s">
        <v>80</v>
      </c>
      <c r="P20" t="str">
        <f>"119 422 70FM                  "</f>
        <v xml:space="preserve">119 422 70FM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6.15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45.65</v>
      </c>
      <c r="BM20">
        <v>6.39</v>
      </c>
      <c r="BN20">
        <v>52.04</v>
      </c>
      <c r="BO20">
        <v>52.04</v>
      </c>
      <c r="BQ20" t="s">
        <v>184</v>
      </c>
      <c r="BR20" t="s">
        <v>156</v>
      </c>
      <c r="BS20" s="2">
        <v>43112</v>
      </c>
      <c r="BT20" s="3">
        <v>0.37708333333333338</v>
      </c>
      <c r="BU20" t="s">
        <v>185</v>
      </c>
      <c r="BV20" t="s">
        <v>84</v>
      </c>
      <c r="BY20">
        <v>1200</v>
      </c>
      <c r="BZ20" t="s">
        <v>27</v>
      </c>
      <c r="CA20" t="s">
        <v>124</v>
      </c>
      <c r="CC20" t="s">
        <v>119</v>
      </c>
      <c r="CD20">
        <v>8000</v>
      </c>
      <c r="CE20" t="s">
        <v>85</v>
      </c>
      <c r="CF20" s="2">
        <v>43115</v>
      </c>
      <c r="CI20">
        <v>1</v>
      </c>
      <c r="CJ20">
        <v>1</v>
      </c>
      <c r="CK20">
        <v>21</v>
      </c>
      <c r="CL20" t="s">
        <v>86</v>
      </c>
    </row>
    <row r="21" spans="1:90">
      <c r="A21" t="s">
        <v>71</v>
      </c>
      <c r="B21" t="s">
        <v>72</v>
      </c>
      <c r="C21" t="s">
        <v>73</v>
      </c>
      <c r="E21" t="str">
        <f>"069907916008"</f>
        <v>069907916008</v>
      </c>
      <c r="F21" s="2">
        <v>43112</v>
      </c>
      <c r="G21">
        <v>201807</v>
      </c>
      <c r="H21" t="s">
        <v>138</v>
      </c>
      <c r="I21" t="s">
        <v>139</v>
      </c>
      <c r="J21" t="s">
        <v>76</v>
      </c>
      <c r="K21" t="s">
        <v>77</v>
      </c>
      <c r="L21" t="s">
        <v>152</v>
      </c>
      <c r="M21" t="s">
        <v>153</v>
      </c>
      <c r="N21" t="s">
        <v>169</v>
      </c>
      <c r="O21" t="s">
        <v>80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6.15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45.65</v>
      </c>
      <c r="BM21">
        <v>6.39</v>
      </c>
      <c r="BN21">
        <v>52.04</v>
      </c>
      <c r="BO21">
        <v>52.04</v>
      </c>
      <c r="BQ21" t="s">
        <v>186</v>
      </c>
      <c r="BR21" t="s">
        <v>143</v>
      </c>
      <c r="BS21" s="2">
        <v>43115</v>
      </c>
      <c r="BT21" s="3">
        <v>0.5625</v>
      </c>
      <c r="BU21" t="s">
        <v>187</v>
      </c>
      <c r="BV21" t="s">
        <v>86</v>
      </c>
      <c r="BW21" t="s">
        <v>188</v>
      </c>
      <c r="BX21" t="s">
        <v>189</v>
      </c>
      <c r="BY21">
        <v>1200</v>
      </c>
      <c r="BZ21" t="s">
        <v>27</v>
      </c>
      <c r="CA21" t="s">
        <v>190</v>
      </c>
      <c r="CC21" t="s">
        <v>153</v>
      </c>
      <c r="CD21">
        <v>4051</v>
      </c>
      <c r="CE21" t="s">
        <v>191</v>
      </c>
      <c r="CF21" s="2">
        <v>43116</v>
      </c>
      <c r="CI21">
        <v>1</v>
      </c>
      <c r="CJ21">
        <v>1</v>
      </c>
      <c r="CK21">
        <v>21</v>
      </c>
      <c r="CL21" t="s">
        <v>86</v>
      </c>
    </row>
    <row r="22" spans="1:90">
      <c r="A22" t="s">
        <v>71</v>
      </c>
      <c r="B22" t="s">
        <v>72</v>
      </c>
      <c r="C22" t="s">
        <v>73</v>
      </c>
      <c r="E22" t="str">
        <f>"009935272404"</f>
        <v>009935272404</v>
      </c>
      <c r="F22" s="2">
        <v>43112</v>
      </c>
      <c r="G22">
        <v>201807</v>
      </c>
      <c r="H22" t="s">
        <v>103</v>
      </c>
      <c r="I22" t="s">
        <v>104</v>
      </c>
      <c r="J22" t="s">
        <v>173</v>
      </c>
      <c r="K22" t="s">
        <v>77</v>
      </c>
      <c r="L22" t="s">
        <v>118</v>
      </c>
      <c r="M22" t="s">
        <v>119</v>
      </c>
      <c r="N22" t="s">
        <v>154</v>
      </c>
      <c r="O22" t="s">
        <v>80</v>
      </c>
      <c r="P22" t="str">
        <f>"...                           "</f>
        <v xml:space="preserve">...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6.15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0.5</v>
      </c>
      <c r="BJ22">
        <v>0.2</v>
      </c>
      <c r="BK22">
        <v>0.5</v>
      </c>
      <c r="BL22">
        <v>45.65</v>
      </c>
      <c r="BM22">
        <v>6.39</v>
      </c>
      <c r="BN22">
        <v>52.04</v>
      </c>
      <c r="BO22">
        <v>52.04</v>
      </c>
      <c r="BQ22" t="s">
        <v>184</v>
      </c>
      <c r="BR22" t="s">
        <v>192</v>
      </c>
      <c r="BS22" s="2">
        <v>43115</v>
      </c>
      <c r="BT22" s="3">
        <v>0.4145833333333333</v>
      </c>
      <c r="BU22" t="s">
        <v>193</v>
      </c>
      <c r="BV22" t="s">
        <v>84</v>
      </c>
      <c r="BY22">
        <v>1200</v>
      </c>
      <c r="BZ22" t="s">
        <v>27</v>
      </c>
      <c r="CA22" t="s">
        <v>124</v>
      </c>
      <c r="CC22" t="s">
        <v>119</v>
      </c>
      <c r="CD22">
        <v>8000</v>
      </c>
      <c r="CE22" t="s">
        <v>85</v>
      </c>
      <c r="CF22" s="2">
        <v>43115</v>
      </c>
      <c r="CI22">
        <v>1</v>
      </c>
      <c r="CJ22">
        <v>1</v>
      </c>
      <c r="CK22">
        <v>21</v>
      </c>
      <c r="CL22" t="s">
        <v>86</v>
      </c>
    </row>
    <row r="23" spans="1:90">
      <c r="A23" t="s">
        <v>71</v>
      </c>
      <c r="B23" t="s">
        <v>72</v>
      </c>
      <c r="C23" t="s">
        <v>73</v>
      </c>
      <c r="E23" t="str">
        <f>"009935272403"</f>
        <v>009935272403</v>
      </c>
      <c r="F23" s="2">
        <v>43112</v>
      </c>
      <c r="G23">
        <v>201807</v>
      </c>
      <c r="H23" t="s">
        <v>103</v>
      </c>
      <c r="I23" t="s">
        <v>104</v>
      </c>
      <c r="J23" t="s">
        <v>173</v>
      </c>
      <c r="K23" t="s">
        <v>77</v>
      </c>
      <c r="L23" t="s">
        <v>152</v>
      </c>
      <c r="M23" t="s">
        <v>153</v>
      </c>
      <c r="N23" t="s">
        <v>76</v>
      </c>
      <c r="O23" t="s">
        <v>80</v>
      </c>
      <c r="P23" t="str">
        <f>"...                           "</f>
        <v xml:space="preserve">...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10.76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2.4</v>
      </c>
      <c r="BJ23">
        <v>3.3</v>
      </c>
      <c r="BK23">
        <v>3.5</v>
      </c>
      <c r="BL23">
        <v>79.87</v>
      </c>
      <c r="BM23">
        <v>11.18</v>
      </c>
      <c r="BN23">
        <v>91.05</v>
      </c>
      <c r="BO23">
        <v>91.05</v>
      </c>
      <c r="BQ23" t="s">
        <v>194</v>
      </c>
      <c r="BR23" t="s">
        <v>192</v>
      </c>
      <c r="BS23" s="2">
        <v>43115</v>
      </c>
      <c r="BT23" s="3">
        <v>0.5625</v>
      </c>
      <c r="BU23" t="s">
        <v>187</v>
      </c>
      <c r="BV23" t="s">
        <v>86</v>
      </c>
      <c r="BW23" t="s">
        <v>188</v>
      </c>
      <c r="BX23" t="s">
        <v>189</v>
      </c>
      <c r="BY23">
        <v>16519.830000000002</v>
      </c>
      <c r="BZ23" t="s">
        <v>27</v>
      </c>
      <c r="CA23" t="s">
        <v>190</v>
      </c>
      <c r="CC23" t="s">
        <v>153</v>
      </c>
      <c r="CD23">
        <v>4051</v>
      </c>
      <c r="CE23" t="s">
        <v>85</v>
      </c>
      <c r="CF23" s="2">
        <v>43116</v>
      </c>
      <c r="CI23">
        <v>1</v>
      </c>
      <c r="CJ23">
        <v>1</v>
      </c>
      <c r="CK23">
        <v>21</v>
      </c>
      <c r="CL23" t="s">
        <v>86</v>
      </c>
    </row>
    <row r="24" spans="1:90">
      <c r="A24" t="s">
        <v>71</v>
      </c>
      <c r="B24" t="s">
        <v>72</v>
      </c>
      <c r="C24" t="s">
        <v>73</v>
      </c>
      <c r="E24" t="str">
        <f>"009935272405"</f>
        <v>009935272405</v>
      </c>
      <c r="F24" s="2">
        <v>43112</v>
      </c>
      <c r="G24">
        <v>201807</v>
      </c>
      <c r="H24" t="s">
        <v>103</v>
      </c>
      <c r="I24" t="s">
        <v>104</v>
      </c>
      <c r="J24" t="s">
        <v>173</v>
      </c>
      <c r="K24" t="s">
        <v>77</v>
      </c>
      <c r="L24" t="s">
        <v>118</v>
      </c>
      <c r="M24" t="s">
        <v>119</v>
      </c>
      <c r="N24" t="s">
        <v>154</v>
      </c>
      <c r="O24" t="s">
        <v>80</v>
      </c>
      <c r="P24" t="str">
        <f>"...                           "</f>
        <v xml:space="preserve">...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6.15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0.5</v>
      </c>
      <c r="BJ24">
        <v>0.2</v>
      </c>
      <c r="BK24">
        <v>0.5</v>
      </c>
      <c r="BL24">
        <v>45.65</v>
      </c>
      <c r="BM24">
        <v>6.39</v>
      </c>
      <c r="BN24">
        <v>52.04</v>
      </c>
      <c r="BO24">
        <v>52.04</v>
      </c>
      <c r="BQ24" t="s">
        <v>184</v>
      </c>
      <c r="BR24" t="s">
        <v>192</v>
      </c>
      <c r="BS24" s="2">
        <v>43115</v>
      </c>
      <c r="BT24" s="3">
        <v>0.4145833333333333</v>
      </c>
      <c r="BU24" t="s">
        <v>193</v>
      </c>
      <c r="BV24" t="s">
        <v>84</v>
      </c>
      <c r="BY24">
        <v>1200</v>
      </c>
      <c r="BZ24" t="s">
        <v>27</v>
      </c>
      <c r="CA24" t="s">
        <v>124</v>
      </c>
      <c r="CC24" t="s">
        <v>119</v>
      </c>
      <c r="CD24">
        <v>8000</v>
      </c>
      <c r="CE24" t="s">
        <v>85</v>
      </c>
      <c r="CF24" s="2">
        <v>43115</v>
      </c>
      <c r="CI24">
        <v>1</v>
      </c>
      <c r="CJ24">
        <v>1</v>
      </c>
      <c r="CK24">
        <v>21</v>
      </c>
      <c r="CL24" t="s">
        <v>86</v>
      </c>
    </row>
    <row r="25" spans="1:90">
      <c r="A25" t="s">
        <v>99</v>
      </c>
      <c r="B25" t="s">
        <v>72</v>
      </c>
      <c r="C25" t="s">
        <v>73</v>
      </c>
      <c r="E25" t="str">
        <f>"089901384283"</f>
        <v>089901384283</v>
      </c>
      <c r="F25" s="2">
        <v>43115</v>
      </c>
      <c r="G25">
        <v>201807</v>
      </c>
      <c r="H25" t="s">
        <v>195</v>
      </c>
      <c r="I25" t="s">
        <v>196</v>
      </c>
      <c r="J25" t="s">
        <v>197</v>
      </c>
      <c r="K25" t="s">
        <v>77</v>
      </c>
      <c r="L25" t="s">
        <v>167</v>
      </c>
      <c r="M25" t="s">
        <v>168</v>
      </c>
      <c r="N25" t="s">
        <v>76</v>
      </c>
      <c r="O25" t="s">
        <v>80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6.15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45.65</v>
      </c>
      <c r="BM25">
        <v>6.39</v>
      </c>
      <c r="BN25">
        <v>52.04</v>
      </c>
      <c r="BO25">
        <v>52.04</v>
      </c>
      <c r="BQ25" t="s">
        <v>198</v>
      </c>
      <c r="BS25" s="2">
        <v>43116</v>
      </c>
      <c r="BT25" s="3">
        <v>0.3263888888888889</v>
      </c>
      <c r="BU25" t="s">
        <v>199</v>
      </c>
      <c r="BV25" t="s">
        <v>84</v>
      </c>
      <c r="BY25">
        <v>1200</v>
      </c>
      <c r="BZ25" t="s">
        <v>27</v>
      </c>
      <c r="CA25" t="s">
        <v>172</v>
      </c>
      <c r="CC25" t="s">
        <v>168</v>
      </c>
      <c r="CD25">
        <v>2000</v>
      </c>
      <c r="CE25" t="s">
        <v>85</v>
      </c>
      <c r="CF25" s="2">
        <v>43116</v>
      </c>
      <c r="CI25">
        <v>1</v>
      </c>
      <c r="CJ25">
        <v>1</v>
      </c>
      <c r="CK25">
        <v>21</v>
      </c>
      <c r="CL25" t="s">
        <v>86</v>
      </c>
    </row>
    <row r="26" spans="1:90">
      <c r="A26" t="s">
        <v>71</v>
      </c>
      <c r="B26" t="s">
        <v>72</v>
      </c>
      <c r="C26" t="s">
        <v>73</v>
      </c>
      <c r="E26" t="str">
        <f>"039902690558"</f>
        <v>039902690558</v>
      </c>
      <c r="F26" s="2">
        <v>43116</v>
      </c>
      <c r="G26">
        <v>201807</v>
      </c>
      <c r="H26" t="s">
        <v>74</v>
      </c>
      <c r="I26" t="s">
        <v>75</v>
      </c>
      <c r="J26" t="s">
        <v>76</v>
      </c>
      <c r="K26" t="s">
        <v>77</v>
      </c>
      <c r="L26" t="s">
        <v>167</v>
      </c>
      <c r="M26" t="s">
        <v>168</v>
      </c>
      <c r="N26" t="s">
        <v>169</v>
      </c>
      <c r="O26" t="s">
        <v>80</v>
      </c>
      <c r="P26" t="str">
        <f>"11912270 FM                   "</f>
        <v xml:space="preserve">11912270 FM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7.69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2.4</v>
      </c>
      <c r="BK26">
        <v>2.5</v>
      </c>
      <c r="BL26">
        <v>57.06</v>
      </c>
      <c r="BM26">
        <v>7.99</v>
      </c>
      <c r="BN26">
        <v>65.05</v>
      </c>
      <c r="BO26">
        <v>65.05</v>
      </c>
      <c r="BQ26" t="s">
        <v>200</v>
      </c>
      <c r="BR26" t="s">
        <v>82</v>
      </c>
      <c r="BS26" s="2">
        <v>43117</v>
      </c>
      <c r="BT26" s="3">
        <v>0.2902777777777778</v>
      </c>
      <c r="BU26" t="s">
        <v>199</v>
      </c>
      <c r="BV26" t="s">
        <v>84</v>
      </c>
      <c r="BY26">
        <v>12000</v>
      </c>
      <c r="BZ26" t="s">
        <v>27</v>
      </c>
      <c r="CA26" t="s">
        <v>172</v>
      </c>
      <c r="CC26" t="s">
        <v>168</v>
      </c>
      <c r="CD26">
        <v>2021</v>
      </c>
      <c r="CE26" t="s">
        <v>85</v>
      </c>
      <c r="CF26" s="2">
        <v>43118</v>
      </c>
      <c r="CI26">
        <v>1</v>
      </c>
      <c r="CJ26">
        <v>1</v>
      </c>
      <c r="CK26">
        <v>21</v>
      </c>
      <c r="CL26" t="s">
        <v>86</v>
      </c>
    </row>
    <row r="27" spans="1:90">
      <c r="A27" t="s">
        <v>71</v>
      </c>
      <c r="B27" t="s">
        <v>72</v>
      </c>
      <c r="C27" t="s">
        <v>73</v>
      </c>
      <c r="E27" t="str">
        <f>"039902690557"</f>
        <v>039902690557</v>
      </c>
      <c r="F27" s="2">
        <v>43116</v>
      </c>
      <c r="G27">
        <v>201807</v>
      </c>
      <c r="H27" t="s">
        <v>74</v>
      </c>
      <c r="I27" t="s">
        <v>75</v>
      </c>
      <c r="J27" t="s">
        <v>76</v>
      </c>
      <c r="K27" t="s">
        <v>77</v>
      </c>
      <c r="L27" t="s">
        <v>118</v>
      </c>
      <c r="M27" t="s">
        <v>119</v>
      </c>
      <c r="N27" t="s">
        <v>201</v>
      </c>
      <c r="O27" t="s">
        <v>80</v>
      </c>
      <c r="P27" t="str">
        <f>"11912270 FM                   "</f>
        <v xml:space="preserve">11912270 FM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6.15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45.65</v>
      </c>
      <c r="BM27">
        <v>6.39</v>
      </c>
      <c r="BN27">
        <v>52.04</v>
      </c>
      <c r="BO27">
        <v>52.04</v>
      </c>
      <c r="BQ27" t="s">
        <v>202</v>
      </c>
      <c r="BR27" t="s">
        <v>82</v>
      </c>
      <c r="BS27" s="2">
        <v>43117</v>
      </c>
      <c r="BT27" s="3">
        <v>0.44444444444444442</v>
      </c>
      <c r="BU27" t="s">
        <v>185</v>
      </c>
      <c r="BV27" t="s">
        <v>84</v>
      </c>
      <c r="BY27">
        <v>1200</v>
      </c>
      <c r="BZ27" t="s">
        <v>27</v>
      </c>
      <c r="CA27" t="s">
        <v>124</v>
      </c>
      <c r="CC27" t="s">
        <v>119</v>
      </c>
      <c r="CD27">
        <v>8000</v>
      </c>
      <c r="CE27" t="s">
        <v>85</v>
      </c>
      <c r="CF27" s="2">
        <v>43118</v>
      </c>
      <c r="CI27">
        <v>1</v>
      </c>
      <c r="CJ27">
        <v>1</v>
      </c>
      <c r="CK27">
        <v>21</v>
      </c>
      <c r="CL27" t="s">
        <v>86</v>
      </c>
    </row>
    <row r="28" spans="1:90">
      <c r="A28" t="s">
        <v>71</v>
      </c>
      <c r="B28" t="s">
        <v>72</v>
      </c>
      <c r="C28" t="s">
        <v>73</v>
      </c>
      <c r="E28" t="str">
        <f>"LCR000487"</f>
        <v>LCR000487</v>
      </c>
      <c r="F28" s="2">
        <v>43117</v>
      </c>
      <c r="G28">
        <v>201807</v>
      </c>
      <c r="H28" t="s">
        <v>87</v>
      </c>
      <c r="I28" t="s">
        <v>88</v>
      </c>
      <c r="J28" t="s">
        <v>89</v>
      </c>
      <c r="K28" t="s">
        <v>77</v>
      </c>
      <c r="L28" t="s">
        <v>203</v>
      </c>
      <c r="M28" t="s">
        <v>204</v>
      </c>
      <c r="N28" t="s">
        <v>205</v>
      </c>
      <c r="O28" t="s">
        <v>93</v>
      </c>
      <c r="P28" t="str">
        <f>"152660                        "</f>
        <v xml:space="preserve">152660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18.45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4.4000000000000004</v>
      </c>
      <c r="BJ28">
        <v>6.6</v>
      </c>
      <c r="BK28">
        <v>7</v>
      </c>
      <c r="BL28">
        <v>141.94999999999999</v>
      </c>
      <c r="BM28">
        <v>19.87</v>
      </c>
      <c r="BN28">
        <v>161.82</v>
      </c>
      <c r="BO28">
        <v>161.82</v>
      </c>
      <c r="BQ28" t="s">
        <v>206</v>
      </c>
      <c r="BR28" t="s">
        <v>95</v>
      </c>
      <c r="BS28" s="2">
        <v>43123</v>
      </c>
      <c r="BT28" s="3">
        <v>0.50347222222222221</v>
      </c>
      <c r="BU28" t="s">
        <v>207</v>
      </c>
      <c r="BV28" t="s">
        <v>84</v>
      </c>
      <c r="BY28">
        <v>39858.32</v>
      </c>
      <c r="CC28" t="s">
        <v>204</v>
      </c>
      <c r="CD28">
        <v>7070</v>
      </c>
      <c r="CE28" t="s">
        <v>97</v>
      </c>
      <c r="CI28">
        <v>5</v>
      </c>
      <c r="CJ28">
        <v>3</v>
      </c>
      <c r="CK28" t="s">
        <v>151</v>
      </c>
      <c r="CL28" t="s">
        <v>86</v>
      </c>
    </row>
    <row r="29" spans="1:90">
      <c r="A29" t="s">
        <v>99</v>
      </c>
      <c r="B29" t="s">
        <v>72</v>
      </c>
      <c r="C29" t="s">
        <v>73</v>
      </c>
      <c r="E29" t="str">
        <f>"029908050633"</f>
        <v>029908050633</v>
      </c>
      <c r="F29" s="2">
        <v>43117</v>
      </c>
      <c r="G29">
        <v>201807</v>
      </c>
      <c r="H29" t="s">
        <v>152</v>
      </c>
      <c r="I29" t="s">
        <v>153</v>
      </c>
      <c r="J29" t="s">
        <v>76</v>
      </c>
      <c r="K29" t="s">
        <v>77</v>
      </c>
      <c r="L29" t="s">
        <v>118</v>
      </c>
      <c r="M29" t="s">
        <v>119</v>
      </c>
      <c r="N29" t="s">
        <v>183</v>
      </c>
      <c r="O29" t="s">
        <v>80</v>
      </c>
      <c r="P29" t="str">
        <f>"119 422 70FM                  "</f>
        <v xml:space="preserve">119 422 70FM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16.91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5</v>
      </c>
      <c r="BJ29">
        <v>5.3</v>
      </c>
      <c r="BK29">
        <v>5.5</v>
      </c>
      <c r="BL29">
        <v>125.5</v>
      </c>
      <c r="BM29">
        <v>17.57</v>
      </c>
      <c r="BN29">
        <v>143.07</v>
      </c>
      <c r="BO29">
        <v>143.07</v>
      </c>
      <c r="BQ29" t="s">
        <v>155</v>
      </c>
      <c r="BR29" t="s">
        <v>156</v>
      </c>
      <c r="BS29" s="2">
        <v>43118</v>
      </c>
      <c r="BT29" s="3">
        <v>0.51250000000000007</v>
      </c>
      <c r="BU29" t="s">
        <v>208</v>
      </c>
      <c r="BV29" t="s">
        <v>86</v>
      </c>
      <c r="BW29" t="s">
        <v>209</v>
      </c>
      <c r="BX29" t="s">
        <v>210</v>
      </c>
      <c r="BY29">
        <v>26598</v>
      </c>
      <c r="BZ29" t="s">
        <v>27</v>
      </c>
      <c r="CA29" t="s">
        <v>211</v>
      </c>
      <c r="CC29" t="s">
        <v>119</v>
      </c>
      <c r="CD29">
        <v>8000</v>
      </c>
      <c r="CE29" t="s">
        <v>85</v>
      </c>
      <c r="CF29" s="2">
        <v>43119</v>
      </c>
      <c r="CI29">
        <v>1</v>
      </c>
      <c r="CJ29">
        <v>1</v>
      </c>
      <c r="CK29">
        <v>21</v>
      </c>
      <c r="CL29" t="s">
        <v>86</v>
      </c>
    </row>
    <row r="30" spans="1:90">
      <c r="A30" t="s">
        <v>71</v>
      </c>
      <c r="B30" t="s">
        <v>72</v>
      </c>
      <c r="C30" t="s">
        <v>73</v>
      </c>
      <c r="E30" t="str">
        <f>"019910894379"</f>
        <v>019910894379</v>
      </c>
      <c r="F30" s="2">
        <v>43118</v>
      </c>
      <c r="G30">
        <v>201807</v>
      </c>
      <c r="H30" t="s">
        <v>118</v>
      </c>
      <c r="I30" t="s">
        <v>119</v>
      </c>
      <c r="J30" t="s">
        <v>212</v>
      </c>
      <c r="K30" t="s">
        <v>77</v>
      </c>
      <c r="L30" t="s">
        <v>167</v>
      </c>
      <c r="M30" t="s">
        <v>168</v>
      </c>
      <c r="N30" t="s">
        <v>213</v>
      </c>
      <c r="O30" t="s">
        <v>80</v>
      </c>
      <c r="P30" t="str">
        <f>"11252350FS                    "</f>
        <v xml:space="preserve">11252350FS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46.11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2.2000000000000002</v>
      </c>
      <c r="BJ30">
        <v>14.8</v>
      </c>
      <c r="BK30">
        <v>15</v>
      </c>
      <c r="BL30">
        <v>342.23</v>
      </c>
      <c r="BM30">
        <v>47.91</v>
      </c>
      <c r="BN30">
        <v>390.14</v>
      </c>
      <c r="BO30">
        <v>390.14</v>
      </c>
      <c r="BQ30" t="s">
        <v>214</v>
      </c>
      <c r="BR30" t="s">
        <v>215</v>
      </c>
      <c r="BS30" s="2">
        <v>43119</v>
      </c>
      <c r="BT30" s="3">
        <v>0.30555555555555552</v>
      </c>
      <c r="BU30" t="s">
        <v>216</v>
      </c>
      <c r="BV30" t="s">
        <v>84</v>
      </c>
      <c r="BY30">
        <v>73772.42</v>
      </c>
      <c r="BZ30" t="s">
        <v>27</v>
      </c>
      <c r="CA30" t="s">
        <v>172</v>
      </c>
      <c r="CC30" t="s">
        <v>168</v>
      </c>
      <c r="CD30">
        <v>2021</v>
      </c>
      <c r="CE30" t="s">
        <v>85</v>
      </c>
      <c r="CF30" s="2">
        <v>43123</v>
      </c>
      <c r="CI30">
        <v>1</v>
      </c>
      <c r="CJ30">
        <v>1</v>
      </c>
      <c r="CK30">
        <v>21</v>
      </c>
      <c r="CL30" t="s">
        <v>86</v>
      </c>
    </row>
    <row r="31" spans="1:90">
      <c r="A31" t="s">
        <v>71</v>
      </c>
      <c r="B31" t="s">
        <v>72</v>
      </c>
      <c r="C31" t="s">
        <v>73</v>
      </c>
      <c r="E31" t="str">
        <f>"039902690561"</f>
        <v>039902690561</v>
      </c>
      <c r="F31" s="2">
        <v>43119</v>
      </c>
      <c r="G31">
        <v>201807</v>
      </c>
      <c r="H31" t="s">
        <v>74</v>
      </c>
      <c r="I31" t="s">
        <v>75</v>
      </c>
      <c r="J31" t="s">
        <v>76</v>
      </c>
      <c r="K31" t="s">
        <v>77</v>
      </c>
      <c r="L31" t="s">
        <v>78</v>
      </c>
      <c r="M31" t="s">
        <v>79</v>
      </c>
      <c r="N31" t="s">
        <v>77</v>
      </c>
      <c r="O31" t="s">
        <v>80</v>
      </c>
      <c r="P31" t="str">
        <f>"11912270 FM                   "</f>
        <v xml:space="preserve">11912270 FM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11.92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88.45</v>
      </c>
      <c r="BM31">
        <v>12.38</v>
      </c>
      <c r="BN31">
        <v>100.83</v>
      </c>
      <c r="BO31">
        <v>100.83</v>
      </c>
      <c r="BQ31" t="s">
        <v>217</v>
      </c>
      <c r="BR31" t="s">
        <v>82</v>
      </c>
      <c r="BS31" s="2">
        <v>43125</v>
      </c>
      <c r="BT31" s="3">
        <v>0.41666666666666669</v>
      </c>
      <c r="BU31" t="s">
        <v>81</v>
      </c>
      <c r="BV31" t="s">
        <v>84</v>
      </c>
      <c r="BY31">
        <v>1200</v>
      </c>
      <c r="BZ31" t="s">
        <v>27</v>
      </c>
      <c r="CC31" t="s">
        <v>79</v>
      </c>
      <c r="CD31">
        <v>5320</v>
      </c>
      <c r="CE31" t="s">
        <v>85</v>
      </c>
      <c r="CF31" s="2">
        <v>43131</v>
      </c>
      <c r="CI31">
        <v>4</v>
      </c>
      <c r="CJ31">
        <v>4</v>
      </c>
      <c r="CK31">
        <v>23</v>
      </c>
      <c r="CL31" t="s">
        <v>86</v>
      </c>
    </row>
    <row r="32" spans="1:90">
      <c r="A32" t="s">
        <v>71</v>
      </c>
      <c r="B32" t="s">
        <v>72</v>
      </c>
      <c r="C32" t="s">
        <v>73</v>
      </c>
      <c r="E32" t="str">
        <f>"039902690559"</f>
        <v>039902690559</v>
      </c>
      <c r="F32" s="2">
        <v>43119</v>
      </c>
      <c r="G32">
        <v>201807</v>
      </c>
      <c r="H32" t="s">
        <v>74</v>
      </c>
      <c r="I32" t="s">
        <v>75</v>
      </c>
      <c r="J32" t="s">
        <v>76</v>
      </c>
      <c r="K32" t="s">
        <v>77</v>
      </c>
      <c r="L32" t="s">
        <v>167</v>
      </c>
      <c r="M32" t="s">
        <v>168</v>
      </c>
      <c r="N32" t="s">
        <v>169</v>
      </c>
      <c r="O32" t="s">
        <v>80</v>
      </c>
      <c r="P32" t="str">
        <f>"11912270 FM                   "</f>
        <v xml:space="preserve">11912270 FM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7.69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1.5</v>
      </c>
      <c r="BJ32">
        <v>2.4</v>
      </c>
      <c r="BK32">
        <v>2.5</v>
      </c>
      <c r="BL32">
        <v>57.06</v>
      </c>
      <c r="BM32">
        <v>7.99</v>
      </c>
      <c r="BN32">
        <v>65.05</v>
      </c>
      <c r="BO32">
        <v>65.05</v>
      </c>
      <c r="BQ32" t="s">
        <v>218</v>
      </c>
      <c r="BR32" t="s">
        <v>82</v>
      </c>
      <c r="BS32" s="2">
        <v>43122</v>
      </c>
      <c r="BT32" s="3">
        <v>0.34027777777777773</v>
      </c>
      <c r="BU32" t="s">
        <v>219</v>
      </c>
      <c r="BV32" t="s">
        <v>84</v>
      </c>
      <c r="BY32">
        <v>12000</v>
      </c>
      <c r="BZ32" t="s">
        <v>27</v>
      </c>
      <c r="CA32" t="s">
        <v>172</v>
      </c>
      <c r="CC32" t="s">
        <v>168</v>
      </c>
      <c r="CD32">
        <v>2021</v>
      </c>
      <c r="CE32" t="s">
        <v>85</v>
      </c>
      <c r="CF32" s="2">
        <v>43123</v>
      </c>
      <c r="CI32">
        <v>1</v>
      </c>
      <c r="CJ32">
        <v>1</v>
      </c>
      <c r="CK32">
        <v>21</v>
      </c>
      <c r="CL32" t="s">
        <v>86</v>
      </c>
    </row>
    <row r="33" spans="1:91">
      <c r="A33" t="s">
        <v>71</v>
      </c>
      <c r="B33" t="s">
        <v>72</v>
      </c>
      <c r="C33" t="s">
        <v>73</v>
      </c>
      <c r="E33" t="str">
        <f>"039902690560"</f>
        <v>039902690560</v>
      </c>
      <c r="F33" s="2">
        <v>43119</v>
      </c>
      <c r="G33">
        <v>201807</v>
      </c>
      <c r="H33" t="s">
        <v>74</v>
      </c>
      <c r="I33" t="s">
        <v>75</v>
      </c>
      <c r="J33" t="s">
        <v>76</v>
      </c>
      <c r="K33" t="s">
        <v>77</v>
      </c>
      <c r="L33" t="s">
        <v>125</v>
      </c>
      <c r="M33" t="s">
        <v>126</v>
      </c>
      <c r="N33" t="s">
        <v>77</v>
      </c>
      <c r="O33" t="s">
        <v>80</v>
      </c>
      <c r="P33" t="str">
        <f>"11912270 FM                   "</f>
        <v xml:space="preserve">11912270 FM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6.15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45.65</v>
      </c>
      <c r="BM33">
        <v>6.39</v>
      </c>
      <c r="BN33">
        <v>52.04</v>
      </c>
      <c r="BO33">
        <v>52.04</v>
      </c>
      <c r="BQ33" t="s">
        <v>128</v>
      </c>
      <c r="BR33" t="s">
        <v>82</v>
      </c>
      <c r="BS33" s="2">
        <v>43122</v>
      </c>
      <c r="BT33" s="3">
        <v>0.39930555555555558</v>
      </c>
      <c r="BU33" t="s">
        <v>220</v>
      </c>
      <c r="BV33" t="s">
        <v>84</v>
      </c>
      <c r="BY33">
        <v>1200</v>
      </c>
      <c r="BZ33" t="s">
        <v>27</v>
      </c>
      <c r="CA33" t="s">
        <v>221</v>
      </c>
      <c r="CC33" t="s">
        <v>126</v>
      </c>
      <c r="CD33">
        <v>6530</v>
      </c>
      <c r="CE33" t="s">
        <v>85</v>
      </c>
      <c r="CF33" s="2">
        <v>43123</v>
      </c>
      <c r="CI33">
        <v>1</v>
      </c>
      <c r="CJ33">
        <v>1</v>
      </c>
      <c r="CK33">
        <v>21</v>
      </c>
      <c r="CL33" t="s">
        <v>86</v>
      </c>
    </row>
    <row r="34" spans="1:91">
      <c r="A34" t="s">
        <v>71</v>
      </c>
      <c r="B34" t="s">
        <v>72</v>
      </c>
      <c r="C34" t="s">
        <v>73</v>
      </c>
      <c r="E34" t="str">
        <f>"009935227739"</f>
        <v>009935227739</v>
      </c>
      <c r="F34" s="2">
        <v>43119</v>
      </c>
      <c r="G34">
        <v>201807</v>
      </c>
      <c r="H34" t="s">
        <v>103</v>
      </c>
      <c r="I34" t="s">
        <v>104</v>
      </c>
      <c r="J34" t="s">
        <v>173</v>
      </c>
      <c r="K34" t="s">
        <v>77</v>
      </c>
      <c r="L34" t="s">
        <v>118</v>
      </c>
      <c r="M34" t="s">
        <v>119</v>
      </c>
      <c r="N34" t="s">
        <v>154</v>
      </c>
      <c r="O34" t="s">
        <v>80</v>
      </c>
      <c r="P34" t="str">
        <f>"NA                            "</f>
        <v xml:space="preserve">NA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6.15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0.5</v>
      </c>
      <c r="BJ34">
        <v>0.2</v>
      </c>
      <c r="BK34">
        <v>0.5</v>
      </c>
      <c r="BL34">
        <v>45.65</v>
      </c>
      <c r="BM34">
        <v>6.39</v>
      </c>
      <c r="BN34">
        <v>52.04</v>
      </c>
      <c r="BO34">
        <v>52.04</v>
      </c>
      <c r="BQ34" t="s">
        <v>142</v>
      </c>
      <c r="BR34" t="s">
        <v>222</v>
      </c>
      <c r="BS34" s="2">
        <v>43122</v>
      </c>
      <c r="BT34" s="3">
        <v>0.39374999999999999</v>
      </c>
      <c r="BU34" t="s">
        <v>223</v>
      </c>
      <c r="BV34" t="s">
        <v>84</v>
      </c>
      <c r="BY34">
        <v>1200</v>
      </c>
      <c r="BZ34" t="s">
        <v>27</v>
      </c>
      <c r="CA34" t="s">
        <v>124</v>
      </c>
      <c r="CC34" t="s">
        <v>119</v>
      </c>
      <c r="CD34">
        <v>8000</v>
      </c>
      <c r="CE34" t="s">
        <v>85</v>
      </c>
      <c r="CF34" s="2">
        <v>43123</v>
      </c>
      <c r="CI34">
        <v>1</v>
      </c>
      <c r="CJ34">
        <v>1</v>
      </c>
      <c r="CK34">
        <v>21</v>
      </c>
      <c r="CL34" t="s">
        <v>86</v>
      </c>
    </row>
    <row r="35" spans="1:91">
      <c r="A35" t="s">
        <v>71</v>
      </c>
      <c r="B35" t="s">
        <v>72</v>
      </c>
      <c r="C35" t="s">
        <v>73</v>
      </c>
      <c r="E35" t="str">
        <f>"039902303571"</f>
        <v>039902303571</v>
      </c>
      <c r="F35" s="2">
        <v>43119</v>
      </c>
      <c r="G35">
        <v>201807</v>
      </c>
      <c r="H35" t="s">
        <v>125</v>
      </c>
      <c r="I35" t="s">
        <v>126</v>
      </c>
      <c r="J35" t="s">
        <v>102</v>
      </c>
      <c r="K35" t="s">
        <v>77</v>
      </c>
      <c r="L35" t="s">
        <v>74</v>
      </c>
      <c r="M35" t="s">
        <v>75</v>
      </c>
      <c r="N35" t="s">
        <v>76</v>
      </c>
      <c r="O35" t="s">
        <v>80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154.78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6.15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0.5</v>
      </c>
      <c r="BK35">
        <v>1</v>
      </c>
      <c r="BL35">
        <v>200.43</v>
      </c>
      <c r="BM35">
        <v>28.06</v>
      </c>
      <c r="BN35">
        <v>228.49</v>
      </c>
      <c r="BO35">
        <v>228.49</v>
      </c>
      <c r="BQ35" t="s">
        <v>82</v>
      </c>
      <c r="BR35" t="s">
        <v>167</v>
      </c>
      <c r="BS35" s="2">
        <v>43122</v>
      </c>
      <c r="BT35" s="3">
        <v>0.33333333333333331</v>
      </c>
      <c r="BU35" t="s">
        <v>82</v>
      </c>
      <c r="BV35" t="s">
        <v>84</v>
      </c>
      <c r="BY35">
        <v>2400</v>
      </c>
      <c r="BZ35" t="s">
        <v>224</v>
      </c>
      <c r="CC35" t="s">
        <v>75</v>
      </c>
      <c r="CD35">
        <v>6045</v>
      </c>
      <c r="CE35" t="s">
        <v>85</v>
      </c>
      <c r="CF35" s="2">
        <v>43122</v>
      </c>
      <c r="CI35">
        <v>1</v>
      </c>
      <c r="CJ35">
        <v>1</v>
      </c>
      <c r="CK35">
        <v>21</v>
      </c>
      <c r="CL35" t="s">
        <v>84</v>
      </c>
      <c r="CM35" s="3">
        <v>0.33333333333333331</v>
      </c>
    </row>
    <row r="36" spans="1:91">
      <c r="A36" t="s">
        <v>71</v>
      </c>
      <c r="B36" t="s">
        <v>72</v>
      </c>
      <c r="C36" t="s">
        <v>73</v>
      </c>
      <c r="E36" t="str">
        <f>"029908050634"</f>
        <v>029908050634</v>
      </c>
      <c r="F36" s="2">
        <v>43122</v>
      </c>
      <c r="G36">
        <v>201807</v>
      </c>
      <c r="H36" t="s">
        <v>152</v>
      </c>
      <c r="I36" t="s">
        <v>153</v>
      </c>
      <c r="J36" t="s">
        <v>76</v>
      </c>
      <c r="K36" t="s">
        <v>77</v>
      </c>
      <c r="L36" t="s">
        <v>74</v>
      </c>
      <c r="M36" t="s">
        <v>75</v>
      </c>
      <c r="N36" t="s">
        <v>76</v>
      </c>
      <c r="O36" t="s">
        <v>80</v>
      </c>
      <c r="P36" t="str">
        <f>"119 422 70FM                  "</f>
        <v xml:space="preserve">119 422 70FM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6.15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45.65</v>
      </c>
      <c r="BM36">
        <v>6.39</v>
      </c>
      <c r="BN36">
        <v>52.04</v>
      </c>
      <c r="BO36">
        <v>52.04</v>
      </c>
      <c r="BQ36" t="s">
        <v>225</v>
      </c>
      <c r="BR36" t="s">
        <v>194</v>
      </c>
      <c r="BS36" s="2">
        <v>43123</v>
      </c>
      <c r="BT36" s="3">
        <v>0.35972222222222222</v>
      </c>
      <c r="BU36" t="s">
        <v>129</v>
      </c>
      <c r="BV36" t="s">
        <v>84</v>
      </c>
      <c r="BY36">
        <v>1200</v>
      </c>
      <c r="BZ36" t="s">
        <v>27</v>
      </c>
      <c r="CA36" t="s">
        <v>130</v>
      </c>
      <c r="CC36" t="s">
        <v>75</v>
      </c>
      <c r="CD36">
        <v>6000</v>
      </c>
      <c r="CE36" t="s">
        <v>85</v>
      </c>
      <c r="CF36" s="2">
        <v>43124</v>
      </c>
      <c r="CI36">
        <v>1</v>
      </c>
      <c r="CJ36">
        <v>1</v>
      </c>
      <c r="CK36">
        <v>21</v>
      </c>
      <c r="CL36" t="s">
        <v>86</v>
      </c>
    </row>
    <row r="37" spans="1:91">
      <c r="A37" t="s">
        <v>99</v>
      </c>
      <c r="B37" t="s">
        <v>72</v>
      </c>
      <c r="C37" t="s">
        <v>73</v>
      </c>
      <c r="E37" t="str">
        <f>"009936666623"</f>
        <v>009936666623</v>
      </c>
      <c r="F37" s="2">
        <v>43123</v>
      </c>
      <c r="G37">
        <v>201807</v>
      </c>
      <c r="H37" t="s">
        <v>109</v>
      </c>
      <c r="I37" t="s">
        <v>110</v>
      </c>
      <c r="J37" t="s">
        <v>111</v>
      </c>
      <c r="K37" t="s">
        <v>77</v>
      </c>
      <c r="L37" t="s">
        <v>74</v>
      </c>
      <c r="M37" t="s">
        <v>75</v>
      </c>
      <c r="N37" t="s">
        <v>111</v>
      </c>
      <c r="O37" t="s">
        <v>112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11.53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85.59</v>
      </c>
      <c r="BM37">
        <v>11.98</v>
      </c>
      <c r="BN37">
        <v>97.57</v>
      </c>
      <c r="BO37">
        <v>97.57</v>
      </c>
      <c r="BQ37" t="s">
        <v>113</v>
      </c>
      <c r="BR37" t="s">
        <v>226</v>
      </c>
      <c r="BS37" s="2">
        <v>43124</v>
      </c>
      <c r="BT37" s="3">
        <v>0.40277777777777773</v>
      </c>
      <c r="BU37" t="s">
        <v>227</v>
      </c>
      <c r="BV37" t="s">
        <v>84</v>
      </c>
      <c r="BY37">
        <v>1200</v>
      </c>
      <c r="BZ37" t="s">
        <v>27</v>
      </c>
      <c r="CA37" t="s">
        <v>228</v>
      </c>
      <c r="CC37" t="s">
        <v>75</v>
      </c>
      <c r="CD37">
        <v>6000</v>
      </c>
      <c r="CE37" t="s">
        <v>85</v>
      </c>
      <c r="CF37" s="2">
        <v>43124</v>
      </c>
      <c r="CI37">
        <v>1</v>
      </c>
      <c r="CJ37">
        <v>1</v>
      </c>
      <c r="CK37">
        <v>31</v>
      </c>
      <c r="CL37" t="s">
        <v>86</v>
      </c>
    </row>
    <row r="38" spans="1:91">
      <c r="A38" t="s">
        <v>71</v>
      </c>
      <c r="B38" t="s">
        <v>72</v>
      </c>
      <c r="C38" t="s">
        <v>73</v>
      </c>
      <c r="E38" t="str">
        <f>"039902690562"</f>
        <v>039902690562</v>
      </c>
      <c r="F38" s="2">
        <v>43123</v>
      </c>
      <c r="G38">
        <v>201807</v>
      </c>
      <c r="H38" t="s">
        <v>74</v>
      </c>
      <c r="I38" t="s">
        <v>75</v>
      </c>
      <c r="J38" t="s">
        <v>76</v>
      </c>
      <c r="K38" t="s">
        <v>77</v>
      </c>
      <c r="L38" t="s">
        <v>109</v>
      </c>
      <c r="M38" t="s">
        <v>110</v>
      </c>
      <c r="N38" t="s">
        <v>169</v>
      </c>
      <c r="O38" t="s">
        <v>80</v>
      </c>
      <c r="P38" t="str">
        <f>"11912270 FM                   "</f>
        <v xml:space="preserve">11912270 FM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6.15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45.65</v>
      </c>
      <c r="BM38">
        <v>6.39</v>
      </c>
      <c r="BN38">
        <v>52.04</v>
      </c>
      <c r="BO38">
        <v>52.04</v>
      </c>
      <c r="BQ38" t="s">
        <v>229</v>
      </c>
      <c r="BR38" t="s">
        <v>82</v>
      </c>
      <c r="BS38" s="2">
        <v>43124</v>
      </c>
      <c r="BT38" s="3">
        <v>0.46388888888888885</v>
      </c>
      <c r="BU38" t="s">
        <v>230</v>
      </c>
      <c r="BV38" t="s">
        <v>84</v>
      </c>
      <c r="BY38">
        <v>1200</v>
      </c>
      <c r="BZ38" t="s">
        <v>27</v>
      </c>
      <c r="CA38" t="s">
        <v>134</v>
      </c>
      <c r="CC38" t="s">
        <v>110</v>
      </c>
      <c r="CD38">
        <v>5247</v>
      </c>
      <c r="CE38" t="s">
        <v>85</v>
      </c>
      <c r="CF38" s="2">
        <v>43126</v>
      </c>
      <c r="CI38">
        <v>1</v>
      </c>
      <c r="CJ38">
        <v>1</v>
      </c>
      <c r="CK38">
        <v>21</v>
      </c>
      <c r="CL38" t="s">
        <v>86</v>
      </c>
    </row>
    <row r="39" spans="1:91">
      <c r="A39" t="s">
        <v>71</v>
      </c>
      <c r="B39" t="s">
        <v>72</v>
      </c>
      <c r="C39" t="s">
        <v>73</v>
      </c>
      <c r="E39" t="str">
        <f>"039902690604"</f>
        <v>039902690604</v>
      </c>
      <c r="F39" s="2">
        <v>43123</v>
      </c>
      <c r="G39">
        <v>201807</v>
      </c>
      <c r="H39" t="s">
        <v>74</v>
      </c>
      <c r="I39" t="s">
        <v>75</v>
      </c>
      <c r="J39" t="s">
        <v>76</v>
      </c>
      <c r="K39" t="s">
        <v>77</v>
      </c>
      <c r="L39" t="s">
        <v>118</v>
      </c>
      <c r="M39" t="s">
        <v>119</v>
      </c>
      <c r="N39" t="s">
        <v>77</v>
      </c>
      <c r="O39" t="s">
        <v>80</v>
      </c>
      <c r="P39" t="str">
        <f>"11912270 FM                   "</f>
        <v xml:space="preserve">11912270 FM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6.15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45.65</v>
      </c>
      <c r="BM39">
        <v>6.39</v>
      </c>
      <c r="BN39">
        <v>52.04</v>
      </c>
      <c r="BO39">
        <v>52.04</v>
      </c>
      <c r="BQ39" t="s">
        <v>231</v>
      </c>
      <c r="BR39" t="s">
        <v>82</v>
      </c>
      <c r="BS39" s="2">
        <v>43124</v>
      </c>
      <c r="BT39" s="3">
        <v>0.43194444444444446</v>
      </c>
      <c r="BU39" t="s">
        <v>193</v>
      </c>
      <c r="BV39" t="s">
        <v>84</v>
      </c>
      <c r="BY39">
        <v>1200</v>
      </c>
      <c r="BZ39" t="s">
        <v>27</v>
      </c>
      <c r="CA39" t="s">
        <v>124</v>
      </c>
      <c r="CC39" t="s">
        <v>119</v>
      </c>
      <c r="CD39">
        <v>8000</v>
      </c>
      <c r="CE39" t="s">
        <v>85</v>
      </c>
      <c r="CF39" s="2">
        <v>43125</v>
      </c>
      <c r="CI39">
        <v>1</v>
      </c>
      <c r="CJ39">
        <v>1</v>
      </c>
      <c r="CK39">
        <v>21</v>
      </c>
      <c r="CL39" t="s">
        <v>86</v>
      </c>
    </row>
    <row r="40" spans="1:91">
      <c r="A40" t="s">
        <v>71</v>
      </c>
      <c r="B40" t="s">
        <v>72</v>
      </c>
      <c r="C40" t="s">
        <v>73</v>
      </c>
      <c r="E40" t="str">
        <f>"009937104777"</f>
        <v>009937104777</v>
      </c>
      <c r="F40" s="2">
        <v>43125</v>
      </c>
      <c r="G40">
        <v>201807</v>
      </c>
      <c r="H40" t="s">
        <v>232</v>
      </c>
      <c r="I40" t="s">
        <v>233</v>
      </c>
      <c r="J40" t="s">
        <v>234</v>
      </c>
      <c r="K40" t="s">
        <v>77</v>
      </c>
      <c r="L40" t="s">
        <v>152</v>
      </c>
      <c r="M40" t="s">
        <v>153</v>
      </c>
      <c r="N40" t="s">
        <v>235</v>
      </c>
      <c r="O40" t="s">
        <v>236</v>
      </c>
      <c r="P40" t="str">
        <f>"PAQ7518796                    "</f>
        <v xml:space="preserve">PAQ7518796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412.74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119.59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15</v>
      </c>
      <c r="BJ40">
        <v>17.600000000000001</v>
      </c>
      <c r="BK40">
        <v>18</v>
      </c>
      <c r="BL40">
        <v>887.67</v>
      </c>
      <c r="BM40">
        <v>124.27</v>
      </c>
      <c r="BN40">
        <v>1011.94</v>
      </c>
      <c r="BO40">
        <v>1011.94</v>
      </c>
      <c r="BR40" t="s">
        <v>237</v>
      </c>
      <c r="BS40" s="2">
        <v>43126</v>
      </c>
      <c r="BT40" s="3">
        <v>0.33402777777777781</v>
      </c>
      <c r="BU40" t="s">
        <v>238</v>
      </c>
      <c r="BV40" t="s">
        <v>86</v>
      </c>
      <c r="BY40">
        <v>88000</v>
      </c>
      <c r="BZ40" t="s">
        <v>239</v>
      </c>
      <c r="CC40" t="s">
        <v>153</v>
      </c>
      <c r="CD40">
        <v>4000</v>
      </c>
      <c r="CE40" t="s">
        <v>85</v>
      </c>
      <c r="CF40" s="2">
        <v>43129</v>
      </c>
      <c r="CI40">
        <v>0</v>
      </c>
      <c r="CJ40">
        <v>1</v>
      </c>
      <c r="CK40">
        <v>21</v>
      </c>
      <c r="CL40" t="s">
        <v>86</v>
      </c>
    </row>
    <row r="41" spans="1:91">
      <c r="A41" t="s">
        <v>71</v>
      </c>
      <c r="B41" t="s">
        <v>72</v>
      </c>
      <c r="C41" t="s">
        <v>73</v>
      </c>
      <c r="E41" t="str">
        <f>"009935227738"</f>
        <v>009935227738</v>
      </c>
      <c r="F41" s="2">
        <v>43126</v>
      </c>
      <c r="G41">
        <v>201807</v>
      </c>
      <c r="H41" t="s">
        <v>103</v>
      </c>
      <c r="I41" t="s">
        <v>104</v>
      </c>
      <c r="J41" t="s">
        <v>173</v>
      </c>
      <c r="K41" t="s">
        <v>77</v>
      </c>
      <c r="L41" t="s">
        <v>118</v>
      </c>
      <c r="M41" t="s">
        <v>119</v>
      </c>
      <c r="N41" t="s">
        <v>240</v>
      </c>
      <c r="O41" t="s">
        <v>80</v>
      </c>
      <c r="P41" t="str">
        <f>"...                           "</f>
        <v xml:space="preserve">...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6.15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0.2</v>
      </c>
      <c r="BK41">
        <v>0.5</v>
      </c>
      <c r="BL41">
        <v>45.65</v>
      </c>
      <c r="BM41">
        <v>6.39</v>
      </c>
      <c r="BN41">
        <v>52.04</v>
      </c>
      <c r="BO41">
        <v>52.04</v>
      </c>
      <c r="BQ41" t="s">
        <v>241</v>
      </c>
      <c r="BR41" t="s">
        <v>222</v>
      </c>
      <c r="BS41" s="2">
        <v>43129</v>
      </c>
      <c r="BT41" s="3">
        <v>0.4055555555555555</v>
      </c>
      <c r="BU41" t="s">
        <v>242</v>
      </c>
      <c r="BV41" t="s">
        <v>84</v>
      </c>
      <c r="BY41">
        <v>1200</v>
      </c>
      <c r="BZ41" t="s">
        <v>27</v>
      </c>
      <c r="CA41" t="s">
        <v>124</v>
      </c>
      <c r="CC41" t="s">
        <v>119</v>
      </c>
      <c r="CD41">
        <v>8000</v>
      </c>
      <c r="CE41" t="s">
        <v>85</v>
      </c>
      <c r="CF41" s="2">
        <v>43130</v>
      </c>
      <c r="CI41">
        <v>1</v>
      </c>
      <c r="CJ41">
        <v>1</v>
      </c>
      <c r="CK41">
        <v>21</v>
      </c>
      <c r="CL41" t="s">
        <v>86</v>
      </c>
    </row>
    <row r="42" spans="1:91">
      <c r="A42" t="s">
        <v>71</v>
      </c>
      <c r="B42" t="s">
        <v>72</v>
      </c>
      <c r="C42" t="s">
        <v>73</v>
      </c>
      <c r="E42" t="str">
        <f>"009936974408"</f>
        <v>009936974408</v>
      </c>
      <c r="F42" s="2">
        <v>43126</v>
      </c>
      <c r="G42">
        <v>201807</v>
      </c>
      <c r="H42" t="s">
        <v>103</v>
      </c>
      <c r="I42" t="s">
        <v>104</v>
      </c>
      <c r="J42" t="s">
        <v>243</v>
      </c>
      <c r="K42" t="s">
        <v>77</v>
      </c>
      <c r="L42" t="s">
        <v>195</v>
      </c>
      <c r="M42" t="s">
        <v>196</v>
      </c>
      <c r="N42" t="s">
        <v>244</v>
      </c>
      <c r="O42" t="s">
        <v>93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16.66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25.1</v>
      </c>
      <c r="BJ42">
        <v>36.200000000000003</v>
      </c>
      <c r="BK42">
        <v>37</v>
      </c>
      <c r="BL42">
        <v>128.69</v>
      </c>
      <c r="BM42">
        <v>18.02</v>
      </c>
      <c r="BN42">
        <v>146.71</v>
      </c>
      <c r="BO42">
        <v>146.71</v>
      </c>
      <c r="BQ42" t="s">
        <v>245</v>
      </c>
      <c r="BR42" t="s">
        <v>246</v>
      </c>
      <c r="BS42" s="2">
        <v>43129</v>
      </c>
      <c r="BT42" s="3">
        <v>0.38680555555555557</v>
      </c>
      <c r="BU42" t="s">
        <v>247</v>
      </c>
      <c r="BV42" t="s">
        <v>84</v>
      </c>
      <c r="BY42">
        <v>180910.58</v>
      </c>
      <c r="CA42" t="s">
        <v>248</v>
      </c>
      <c r="CC42" t="s">
        <v>196</v>
      </c>
      <c r="CD42">
        <v>9307</v>
      </c>
      <c r="CE42" t="s">
        <v>85</v>
      </c>
      <c r="CF42" s="2">
        <v>43130</v>
      </c>
      <c r="CI42">
        <v>1</v>
      </c>
      <c r="CJ42">
        <v>1</v>
      </c>
      <c r="CK42" t="s">
        <v>249</v>
      </c>
      <c r="CL42" t="s">
        <v>86</v>
      </c>
    </row>
    <row r="43" spans="1:91">
      <c r="A43" t="s">
        <v>99</v>
      </c>
      <c r="B43" t="s">
        <v>72</v>
      </c>
      <c r="C43" t="s">
        <v>73</v>
      </c>
      <c r="E43" t="str">
        <f>"009936986155"</f>
        <v>009936986155</v>
      </c>
      <c r="F43" s="2">
        <v>43127</v>
      </c>
      <c r="G43">
        <v>201807</v>
      </c>
      <c r="H43" t="s">
        <v>78</v>
      </c>
      <c r="I43" t="s">
        <v>79</v>
      </c>
      <c r="J43" t="s">
        <v>169</v>
      </c>
      <c r="K43" t="s">
        <v>77</v>
      </c>
      <c r="L43" t="s">
        <v>74</v>
      </c>
      <c r="M43" t="s">
        <v>75</v>
      </c>
      <c r="N43" t="s">
        <v>169</v>
      </c>
      <c r="O43" t="s">
        <v>80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11.92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88.45</v>
      </c>
      <c r="BM43">
        <v>12.38</v>
      </c>
      <c r="BN43">
        <v>100.83</v>
      </c>
      <c r="BO43">
        <v>100.83</v>
      </c>
      <c r="BQ43" t="s">
        <v>82</v>
      </c>
      <c r="BR43" t="s">
        <v>81</v>
      </c>
      <c r="BS43" s="2">
        <v>43129</v>
      </c>
      <c r="BT43" s="3">
        <v>0.34166666666666662</v>
      </c>
      <c r="BU43" t="s">
        <v>129</v>
      </c>
      <c r="BV43" t="s">
        <v>84</v>
      </c>
      <c r="BY43">
        <v>1200</v>
      </c>
      <c r="BZ43" t="s">
        <v>27</v>
      </c>
      <c r="CA43" t="s">
        <v>130</v>
      </c>
      <c r="CC43" t="s">
        <v>75</v>
      </c>
      <c r="CD43">
        <v>6000</v>
      </c>
      <c r="CE43" t="s">
        <v>85</v>
      </c>
      <c r="CF43" s="2">
        <v>43131</v>
      </c>
      <c r="CI43">
        <v>1</v>
      </c>
      <c r="CJ43">
        <v>1</v>
      </c>
      <c r="CK43">
        <v>23</v>
      </c>
      <c r="CL43" t="s">
        <v>86</v>
      </c>
    </row>
    <row r="44" spans="1:91">
      <c r="A44" t="s">
        <v>99</v>
      </c>
      <c r="B44" t="s">
        <v>72</v>
      </c>
      <c r="C44" t="s">
        <v>73</v>
      </c>
      <c r="E44" t="str">
        <f>"089901384854"</f>
        <v>089901384854</v>
      </c>
      <c r="F44" s="2">
        <v>43126</v>
      </c>
      <c r="G44">
        <v>201807</v>
      </c>
      <c r="H44" t="s">
        <v>195</v>
      </c>
      <c r="I44" t="s">
        <v>196</v>
      </c>
      <c r="J44" t="s">
        <v>197</v>
      </c>
      <c r="K44" t="s">
        <v>77</v>
      </c>
      <c r="L44" t="s">
        <v>167</v>
      </c>
      <c r="M44" t="s">
        <v>168</v>
      </c>
      <c r="N44" t="s">
        <v>76</v>
      </c>
      <c r="O44" t="s">
        <v>80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6.15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45.65</v>
      </c>
      <c r="BM44">
        <v>6.39</v>
      </c>
      <c r="BN44">
        <v>52.04</v>
      </c>
      <c r="BO44">
        <v>52.04</v>
      </c>
      <c r="BS44" s="2">
        <v>43129</v>
      </c>
      <c r="BT44" s="3">
        <v>0.38055555555555554</v>
      </c>
      <c r="BU44" t="s">
        <v>250</v>
      </c>
      <c r="BV44" t="s">
        <v>84</v>
      </c>
      <c r="BY44">
        <v>1200</v>
      </c>
      <c r="BZ44" t="s">
        <v>27</v>
      </c>
      <c r="CA44" t="s">
        <v>172</v>
      </c>
      <c r="CC44" t="s">
        <v>168</v>
      </c>
      <c r="CD44">
        <v>2000</v>
      </c>
      <c r="CE44" t="s">
        <v>85</v>
      </c>
      <c r="CF44" s="2">
        <v>43131</v>
      </c>
      <c r="CI44">
        <v>1</v>
      </c>
      <c r="CJ44">
        <v>1</v>
      </c>
      <c r="CK44">
        <v>21</v>
      </c>
      <c r="CL44" t="s">
        <v>86</v>
      </c>
    </row>
    <row r="45" spans="1:91">
      <c r="A45" t="s">
        <v>99</v>
      </c>
      <c r="B45" t="s">
        <v>72</v>
      </c>
      <c r="C45" t="s">
        <v>73</v>
      </c>
      <c r="E45" t="str">
        <f>"089901384853"</f>
        <v>089901384853</v>
      </c>
      <c r="F45" s="2">
        <v>43126</v>
      </c>
      <c r="G45">
        <v>201807</v>
      </c>
      <c r="H45" t="s">
        <v>195</v>
      </c>
      <c r="I45" t="s">
        <v>196</v>
      </c>
      <c r="J45" t="s">
        <v>197</v>
      </c>
      <c r="K45" t="s">
        <v>77</v>
      </c>
      <c r="L45" t="s">
        <v>251</v>
      </c>
      <c r="M45" t="s">
        <v>252</v>
      </c>
      <c r="N45" t="s">
        <v>253</v>
      </c>
      <c r="O45" t="s">
        <v>80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6.15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45.65</v>
      </c>
      <c r="BM45">
        <v>6.39</v>
      </c>
      <c r="BN45">
        <v>52.04</v>
      </c>
      <c r="BO45">
        <v>52.04</v>
      </c>
      <c r="BQ45" t="s">
        <v>254</v>
      </c>
      <c r="BR45" t="s">
        <v>255</v>
      </c>
      <c r="BS45" s="2">
        <v>43129</v>
      </c>
      <c r="BT45" s="3">
        <v>0.46111111111111108</v>
      </c>
      <c r="BU45" t="s">
        <v>256</v>
      </c>
      <c r="BV45" t="s">
        <v>86</v>
      </c>
      <c r="BW45" t="s">
        <v>209</v>
      </c>
      <c r="BX45" t="s">
        <v>257</v>
      </c>
      <c r="BY45">
        <v>1200</v>
      </c>
      <c r="BZ45" t="s">
        <v>27</v>
      </c>
      <c r="CA45" t="s">
        <v>258</v>
      </c>
      <c r="CC45" t="s">
        <v>252</v>
      </c>
      <c r="CD45">
        <v>157</v>
      </c>
      <c r="CE45" t="s">
        <v>85</v>
      </c>
      <c r="CF45" s="2">
        <v>43130</v>
      </c>
      <c r="CI45">
        <v>1</v>
      </c>
      <c r="CJ45">
        <v>1</v>
      </c>
      <c r="CK45">
        <v>21</v>
      </c>
      <c r="CL45" t="s">
        <v>86</v>
      </c>
    </row>
    <row r="46" spans="1:91">
      <c r="A46" t="s">
        <v>71</v>
      </c>
      <c r="B46" t="s">
        <v>72</v>
      </c>
      <c r="C46" t="s">
        <v>73</v>
      </c>
      <c r="E46" t="str">
        <f>"LCR000488"</f>
        <v>LCR000488</v>
      </c>
      <c r="F46" s="2">
        <v>43129</v>
      </c>
      <c r="G46">
        <v>201807</v>
      </c>
      <c r="H46" t="s">
        <v>87</v>
      </c>
      <c r="I46" t="s">
        <v>88</v>
      </c>
      <c r="J46" t="s">
        <v>89</v>
      </c>
      <c r="K46" t="s">
        <v>77</v>
      </c>
      <c r="L46" t="s">
        <v>259</v>
      </c>
      <c r="M46" t="s">
        <v>260</v>
      </c>
      <c r="N46" t="s">
        <v>261</v>
      </c>
      <c r="O46" t="s">
        <v>93</v>
      </c>
      <c r="P46" t="str">
        <f>"153114 2OA27665               "</f>
        <v xml:space="preserve">153114 2OA27665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18.45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12</v>
      </c>
      <c r="BJ46">
        <v>11.4</v>
      </c>
      <c r="BK46">
        <v>12</v>
      </c>
      <c r="BL46">
        <v>141.94999999999999</v>
      </c>
      <c r="BM46">
        <v>19.87</v>
      </c>
      <c r="BN46">
        <v>161.82</v>
      </c>
      <c r="BO46">
        <v>161.82</v>
      </c>
      <c r="BQ46" t="s">
        <v>262</v>
      </c>
      <c r="BR46" t="s">
        <v>95</v>
      </c>
      <c r="BS46" t="s">
        <v>263</v>
      </c>
      <c r="BY46">
        <v>57132</v>
      </c>
      <c r="CC46" t="s">
        <v>260</v>
      </c>
      <c r="CD46">
        <v>4740</v>
      </c>
      <c r="CE46" t="s">
        <v>264</v>
      </c>
      <c r="CI46">
        <v>0</v>
      </c>
      <c r="CJ46">
        <v>0</v>
      </c>
      <c r="CK46" t="s">
        <v>151</v>
      </c>
      <c r="CL46" t="s">
        <v>86</v>
      </c>
    </row>
    <row r="47" spans="1:91">
      <c r="A47" t="s">
        <v>71</v>
      </c>
      <c r="B47" t="s">
        <v>72</v>
      </c>
      <c r="C47" t="s">
        <v>73</v>
      </c>
      <c r="E47" t="str">
        <f>"LCR000489"</f>
        <v>LCR000489</v>
      </c>
      <c r="F47" s="2">
        <v>43129</v>
      </c>
      <c r="G47">
        <v>201807</v>
      </c>
      <c r="H47" t="s">
        <v>87</v>
      </c>
      <c r="I47" t="s">
        <v>88</v>
      </c>
      <c r="J47" t="s">
        <v>89</v>
      </c>
      <c r="K47" t="s">
        <v>77</v>
      </c>
      <c r="L47" t="s">
        <v>265</v>
      </c>
      <c r="M47" t="s">
        <v>266</v>
      </c>
      <c r="N47" t="s">
        <v>267</v>
      </c>
      <c r="O47" t="s">
        <v>93</v>
      </c>
      <c r="P47" t="str">
        <f>"153056                        "</f>
        <v xml:space="preserve">153056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14.99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3.9</v>
      </c>
      <c r="BK47">
        <v>4</v>
      </c>
      <c r="BL47">
        <v>116.27</v>
      </c>
      <c r="BM47">
        <v>16.28</v>
      </c>
      <c r="BN47">
        <v>132.55000000000001</v>
      </c>
      <c r="BO47">
        <v>132.55000000000001</v>
      </c>
      <c r="BQ47" t="s">
        <v>268</v>
      </c>
      <c r="BR47" t="s">
        <v>95</v>
      </c>
      <c r="BS47" t="s">
        <v>263</v>
      </c>
      <c r="BY47">
        <v>19683</v>
      </c>
      <c r="CC47" t="s">
        <v>266</v>
      </c>
      <c r="CD47">
        <v>4220</v>
      </c>
      <c r="CE47" t="s">
        <v>163</v>
      </c>
      <c r="CI47">
        <v>2</v>
      </c>
      <c r="CJ47" t="s">
        <v>263</v>
      </c>
      <c r="CK47" t="s">
        <v>269</v>
      </c>
      <c r="CL47" t="s">
        <v>86</v>
      </c>
    </row>
    <row r="48" spans="1:91">
      <c r="A48" t="s">
        <v>71</v>
      </c>
      <c r="B48" t="s">
        <v>72</v>
      </c>
      <c r="C48" t="s">
        <v>73</v>
      </c>
      <c r="E48" t="str">
        <f>"039902690602"</f>
        <v>039902690602</v>
      </c>
      <c r="F48" s="2">
        <v>43129</v>
      </c>
      <c r="G48">
        <v>201807</v>
      </c>
      <c r="H48" t="s">
        <v>74</v>
      </c>
      <c r="I48" t="s">
        <v>75</v>
      </c>
      <c r="J48" t="s">
        <v>76</v>
      </c>
      <c r="K48" t="s">
        <v>77</v>
      </c>
      <c r="L48" t="s">
        <v>109</v>
      </c>
      <c r="M48" t="s">
        <v>110</v>
      </c>
      <c r="N48" t="s">
        <v>77</v>
      </c>
      <c r="O48" t="s">
        <v>80</v>
      </c>
      <c r="P48" t="str">
        <f>"11912270 FM                   "</f>
        <v xml:space="preserve">11912270 FM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7.69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2.4</v>
      </c>
      <c r="BJ48">
        <v>2.4</v>
      </c>
      <c r="BK48">
        <v>2.5</v>
      </c>
      <c r="BL48">
        <v>57.06</v>
      </c>
      <c r="BM48">
        <v>7.99</v>
      </c>
      <c r="BN48">
        <v>65.05</v>
      </c>
      <c r="BO48">
        <v>65.05</v>
      </c>
      <c r="BQ48" t="s">
        <v>132</v>
      </c>
      <c r="BR48" t="s">
        <v>82</v>
      </c>
      <c r="BS48" s="2">
        <v>43130</v>
      </c>
      <c r="BT48" s="3">
        <v>0.44166666666666665</v>
      </c>
      <c r="BU48" t="s">
        <v>270</v>
      </c>
      <c r="BV48" t="s">
        <v>84</v>
      </c>
      <c r="BY48">
        <v>12000</v>
      </c>
      <c r="BZ48" t="s">
        <v>27</v>
      </c>
      <c r="CA48" t="s">
        <v>134</v>
      </c>
      <c r="CC48" t="s">
        <v>110</v>
      </c>
      <c r="CD48">
        <v>5247</v>
      </c>
      <c r="CE48" t="s">
        <v>85</v>
      </c>
      <c r="CI48">
        <v>1</v>
      </c>
      <c r="CJ48">
        <v>1</v>
      </c>
      <c r="CK48">
        <v>21</v>
      </c>
      <c r="CL48" t="s">
        <v>86</v>
      </c>
    </row>
    <row r="49" spans="1:90">
      <c r="A49" t="s">
        <v>99</v>
      </c>
      <c r="B49" t="s">
        <v>72</v>
      </c>
      <c r="C49" t="s">
        <v>73</v>
      </c>
      <c r="E49" t="str">
        <f>"029908050636"</f>
        <v>029908050636</v>
      </c>
      <c r="F49" s="2">
        <v>43129</v>
      </c>
      <c r="G49">
        <v>201807</v>
      </c>
      <c r="H49" t="s">
        <v>152</v>
      </c>
      <c r="I49" t="s">
        <v>153</v>
      </c>
      <c r="J49" t="s">
        <v>76</v>
      </c>
      <c r="K49" t="s">
        <v>77</v>
      </c>
      <c r="L49" t="s">
        <v>118</v>
      </c>
      <c r="M49" t="s">
        <v>119</v>
      </c>
      <c r="N49" t="s">
        <v>183</v>
      </c>
      <c r="O49" t="s">
        <v>80</v>
      </c>
      <c r="P49" t="str">
        <f>"119 422 70FM                  "</f>
        <v xml:space="preserve">119 422 70FM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6.15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45.65</v>
      </c>
      <c r="BM49">
        <v>6.39</v>
      </c>
      <c r="BN49">
        <v>52.04</v>
      </c>
      <c r="BO49">
        <v>52.04</v>
      </c>
      <c r="BQ49" t="s">
        <v>155</v>
      </c>
      <c r="BR49" t="s">
        <v>156</v>
      </c>
      <c r="BS49" s="2">
        <v>43130</v>
      </c>
      <c r="BT49" s="3">
        <v>0.41041666666666665</v>
      </c>
      <c r="BU49" t="s">
        <v>271</v>
      </c>
      <c r="BV49" t="s">
        <v>84</v>
      </c>
      <c r="BY49">
        <v>1200</v>
      </c>
      <c r="BZ49" t="s">
        <v>27</v>
      </c>
      <c r="CA49" t="s">
        <v>124</v>
      </c>
      <c r="CC49" t="s">
        <v>119</v>
      </c>
      <c r="CD49">
        <v>8000</v>
      </c>
      <c r="CE49" t="s">
        <v>85</v>
      </c>
      <c r="CF49" s="2">
        <v>43131</v>
      </c>
      <c r="CI49">
        <v>1</v>
      </c>
      <c r="CJ49">
        <v>1</v>
      </c>
      <c r="CK49">
        <v>21</v>
      </c>
      <c r="CL49" t="s">
        <v>86</v>
      </c>
    </row>
    <row r="50" spans="1:90">
      <c r="A50" t="s">
        <v>71</v>
      </c>
      <c r="B50" t="s">
        <v>72</v>
      </c>
      <c r="C50" t="s">
        <v>73</v>
      </c>
      <c r="E50" t="str">
        <f>"069907916009"</f>
        <v>069907916009</v>
      </c>
      <c r="F50" s="2">
        <v>43129</v>
      </c>
      <c r="G50">
        <v>201807</v>
      </c>
      <c r="H50" t="s">
        <v>138</v>
      </c>
      <c r="I50" t="s">
        <v>139</v>
      </c>
      <c r="J50" t="s">
        <v>76</v>
      </c>
      <c r="K50" t="s">
        <v>77</v>
      </c>
      <c r="L50" t="s">
        <v>272</v>
      </c>
      <c r="M50" t="s">
        <v>273</v>
      </c>
      <c r="N50" t="s">
        <v>274</v>
      </c>
      <c r="O50" t="s">
        <v>80</v>
      </c>
      <c r="P50" t="str">
        <f>"N                             "</f>
        <v xml:space="preserve">N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6.15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45.65</v>
      </c>
      <c r="BM50">
        <v>6.39</v>
      </c>
      <c r="BN50">
        <v>52.04</v>
      </c>
      <c r="BO50">
        <v>52.04</v>
      </c>
      <c r="BQ50" t="s">
        <v>275</v>
      </c>
      <c r="BR50" t="s">
        <v>143</v>
      </c>
      <c r="BS50" s="2">
        <v>43130</v>
      </c>
      <c r="BT50" s="3">
        <v>0.65625</v>
      </c>
      <c r="BU50" t="s">
        <v>276</v>
      </c>
      <c r="BV50" t="s">
        <v>86</v>
      </c>
      <c r="BW50" t="s">
        <v>277</v>
      </c>
      <c r="BX50" t="s">
        <v>278</v>
      </c>
      <c r="BY50">
        <v>1200</v>
      </c>
      <c r="BZ50" t="s">
        <v>27</v>
      </c>
      <c r="CA50" t="s">
        <v>279</v>
      </c>
      <c r="CC50" t="s">
        <v>273</v>
      </c>
      <c r="CD50">
        <v>699</v>
      </c>
      <c r="CE50" t="s">
        <v>144</v>
      </c>
      <c r="CF50" s="2">
        <v>43131</v>
      </c>
      <c r="CI50">
        <v>1</v>
      </c>
      <c r="CJ50">
        <v>1</v>
      </c>
      <c r="CK50">
        <v>21</v>
      </c>
      <c r="CL50" t="s">
        <v>86</v>
      </c>
    </row>
    <row r="51" spans="1:90">
      <c r="A51" t="s">
        <v>71</v>
      </c>
      <c r="B51" t="s">
        <v>72</v>
      </c>
      <c r="C51" t="s">
        <v>73</v>
      </c>
      <c r="E51" t="str">
        <f>"LCR000490"</f>
        <v>LCR000490</v>
      </c>
      <c r="F51" s="2">
        <v>43129</v>
      </c>
      <c r="G51">
        <v>201807</v>
      </c>
      <c r="H51" t="s">
        <v>87</v>
      </c>
      <c r="I51" t="s">
        <v>88</v>
      </c>
      <c r="J51" t="s">
        <v>89</v>
      </c>
      <c r="K51" t="s">
        <v>77</v>
      </c>
      <c r="L51" t="s">
        <v>265</v>
      </c>
      <c r="M51" t="s">
        <v>266</v>
      </c>
      <c r="N51" t="s">
        <v>267</v>
      </c>
      <c r="O51" t="s">
        <v>93</v>
      </c>
      <c r="P51" t="str">
        <f>"153200                        "</f>
        <v xml:space="preserve">153200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14.99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6.6</v>
      </c>
      <c r="BK51">
        <v>7</v>
      </c>
      <c r="BL51">
        <v>116.27</v>
      </c>
      <c r="BM51">
        <v>16.28</v>
      </c>
      <c r="BN51">
        <v>132.55000000000001</v>
      </c>
      <c r="BO51">
        <v>132.55000000000001</v>
      </c>
      <c r="BQ51" t="s">
        <v>268</v>
      </c>
      <c r="BR51" t="s">
        <v>95</v>
      </c>
      <c r="BS51" t="s">
        <v>263</v>
      </c>
      <c r="BY51">
        <v>33075</v>
      </c>
      <c r="CC51" t="s">
        <v>266</v>
      </c>
      <c r="CD51">
        <v>4220</v>
      </c>
      <c r="CE51" t="s">
        <v>97</v>
      </c>
      <c r="CI51">
        <v>2</v>
      </c>
      <c r="CJ51" t="s">
        <v>263</v>
      </c>
      <c r="CK51" t="s">
        <v>269</v>
      </c>
      <c r="CL51" t="s">
        <v>86</v>
      </c>
    </row>
    <row r="52" spans="1:90">
      <c r="A52" t="s">
        <v>71</v>
      </c>
      <c r="B52" t="s">
        <v>72</v>
      </c>
      <c r="C52" t="s">
        <v>73</v>
      </c>
      <c r="E52" t="str">
        <f>"029908050635"</f>
        <v>029908050635</v>
      </c>
      <c r="F52" s="2">
        <v>43129</v>
      </c>
      <c r="G52">
        <v>201807</v>
      </c>
      <c r="H52" t="s">
        <v>152</v>
      </c>
      <c r="I52" t="s">
        <v>153</v>
      </c>
      <c r="J52" t="s">
        <v>76</v>
      </c>
      <c r="K52" t="s">
        <v>77</v>
      </c>
      <c r="L52" t="s">
        <v>167</v>
      </c>
      <c r="M52" t="s">
        <v>168</v>
      </c>
      <c r="N52" t="s">
        <v>280</v>
      </c>
      <c r="O52" t="s">
        <v>93</v>
      </c>
      <c r="P52" t="str">
        <f>"119 422 70FM                  "</f>
        <v xml:space="preserve">119 422 70FM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11.53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90.59</v>
      </c>
      <c r="BM52">
        <v>12.68</v>
      </c>
      <c r="BN52">
        <v>103.27</v>
      </c>
      <c r="BO52">
        <v>103.27</v>
      </c>
      <c r="BQ52" t="s">
        <v>281</v>
      </c>
      <c r="BR52" t="s">
        <v>194</v>
      </c>
      <c r="BS52" s="2">
        <v>43130</v>
      </c>
      <c r="BT52" s="3">
        <v>0.36458333333333331</v>
      </c>
      <c r="BU52" t="s">
        <v>282</v>
      </c>
      <c r="BV52" t="s">
        <v>84</v>
      </c>
      <c r="BY52">
        <v>1200</v>
      </c>
      <c r="CC52" t="s">
        <v>168</v>
      </c>
      <c r="CD52">
        <v>2021</v>
      </c>
      <c r="CE52" t="s">
        <v>85</v>
      </c>
      <c r="CI52">
        <v>1</v>
      </c>
      <c r="CJ52">
        <v>1</v>
      </c>
      <c r="CK52" t="s">
        <v>283</v>
      </c>
      <c r="CL52" t="s">
        <v>86</v>
      </c>
    </row>
    <row r="53" spans="1:90">
      <c r="A53" t="s">
        <v>71</v>
      </c>
      <c r="B53" t="s">
        <v>72</v>
      </c>
      <c r="C53" t="s">
        <v>73</v>
      </c>
      <c r="E53" t="str">
        <f>"LCR000492"</f>
        <v>LCR000492</v>
      </c>
      <c r="F53" s="2">
        <v>43130</v>
      </c>
      <c r="G53">
        <v>201807</v>
      </c>
      <c r="H53" t="s">
        <v>87</v>
      </c>
      <c r="I53" t="s">
        <v>88</v>
      </c>
      <c r="J53" t="s">
        <v>89</v>
      </c>
      <c r="K53" t="s">
        <v>77</v>
      </c>
      <c r="L53" t="s">
        <v>284</v>
      </c>
      <c r="M53" t="s">
        <v>285</v>
      </c>
      <c r="N53" t="s">
        <v>286</v>
      </c>
      <c r="O53" t="s">
        <v>93</v>
      </c>
      <c r="P53" t="str">
        <f>"153354                        "</f>
        <v xml:space="preserve">153354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18.45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4</v>
      </c>
      <c r="BJ53">
        <v>3.9</v>
      </c>
      <c r="BK53">
        <v>4</v>
      </c>
      <c r="BL53">
        <v>141.94999999999999</v>
      </c>
      <c r="BM53">
        <v>19.87</v>
      </c>
      <c r="BN53">
        <v>161.82</v>
      </c>
      <c r="BO53">
        <v>161.82</v>
      </c>
      <c r="BQ53" t="s">
        <v>287</v>
      </c>
      <c r="BR53" t="s">
        <v>95</v>
      </c>
      <c r="BS53" t="s">
        <v>263</v>
      </c>
      <c r="BY53">
        <v>19683</v>
      </c>
      <c r="CC53" t="s">
        <v>285</v>
      </c>
      <c r="CD53">
        <v>6335</v>
      </c>
      <c r="CE53" t="s">
        <v>163</v>
      </c>
      <c r="CI53">
        <v>3</v>
      </c>
      <c r="CJ53" t="s">
        <v>263</v>
      </c>
      <c r="CK53" t="s">
        <v>151</v>
      </c>
      <c r="CL53" t="s">
        <v>86</v>
      </c>
    </row>
    <row r="54" spans="1:90">
      <c r="A54" t="s">
        <v>71</v>
      </c>
      <c r="B54" t="s">
        <v>72</v>
      </c>
      <c r="C54" t="s">
        <v>73</v>
      </c>
      <c r="E54" t="str">
        <f>"LCR000491"</f>
        <v>LCR000491</v>
      </c>
      <c r="F54" s="2">
        <v>43130</v>
      </c>
      <c r="G54">
        <v>201807</v>
      </c>
      <c r="H54" t="s">
        <v>87</v>
      </c>
      <c r="I54" t="s">
        <v>88</v>
      </c>
      <c r="J54" t="s">
        <v>89</v>
      </c>
      <c r="K54" t="s">
        <v>77</v>
      </c>
      <c r="L54" t="s">
        <v>203</v>
      </c>
      <c r="M54" t="s">
        <v>204</v>
      </c>
      <c r="N54" t="s">
        <v>288</v>
      </c>
      <c r="O54" t="s">
        <v>93</v>
      </c>
      <c r="P54" t="str">
        <f>"153372                        "</f>
        <v xml:space="preserve">153372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18.45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3.9</v>
      </c>
      <c r="BK54">
        <v>4</v>
      </c>
      <c r="BL54">
        <v>141.94999999999999</v>
      </c>
      <c r="BM54">
        <v>19.87</v>
      </c>
      <c r="BN54">
        <v>161.82</v>
      </c>
      <c r="BO54">
        <v>161.82</v>
      </c>
      <c r="BQ54" t="s">
        <v>289</v>
      </c>
      <c r="BR54" t="s">
        <v>95</v>
      </c>
      <c r="BS54" t="s">
        <v>263</v>
      </c>
      <c r="BY54">
        <v>19683</v>
      </c>
      <c r="CC54" t="s">
        <v>204</v>
      </c>
      <c r="CD54">
        <v>7070</v>
      </c>
      <c r="CE54" t="s">
        <v>163</v>
      </c>
      <c r="CI54">
        <v>5</v>
      </c>
      <c r="CJ54" t="s">
        <v>263</v>
      </c>
      <c r="CK54" t="s">
        <v>151</v>
      </c>
      <c r="CL54" t="s">
        <v>86</v>
      </c>
    </row>
    <row r="55" spans="1:90">
      <c r="A55" t="s">
        <v>99</v>
      </c>
      <c r="B55" t="s">
        <v>72</v>
      </c>
      <c r="C55" t="s">
        <v>73</v>
      </c>
      <c r="E55" t="str">
        <f>"009936666615"</f>
        <v>009936666615</v>
      </c>
      <c r="F55" s="2">
        <v>43130</v>
      </c>
      <c r="G55">
        <v>201807</v>
      </c>
      <c r="H55" t="s">
        <v>109</v>
      </c>
      <c r="I55" t="s">
        <v>110</v>
      </c>
      <c r="J55" t="s">
        <v>111</v>
      </c>
      <c r="K55" t="s">
        <v>77</v>
      </c>
      <c r="L55" t="s">
        <v>74</v>
      </c>
      <c r="M55" t="s">
        <v>75</v>
      </c>
      <c r="N55" t="s">
        <v>111</v>
      </c>
      <c r="O55" t="s">
        <v>112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11.53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85.59</v>
      </c>
      <c r="BM55">
        <v>11.98</v>
      </c>
      <c r="BN55">
        <v>97.57</v>
      </c>
      <c r="BO55">
        <v>97.57</v>
      </c>
      <c r="BQ55" t="s">
        <v>290</v>
      </c>
      <c r="BR55" t="s">
        <v>226</v>
      </c>
      <c r="BS55" s="2">
        <v>43131</v>
      </c>
      <c r="BT55" s="3">
        <v>0.33680555555555558</v>
      </c>
      <c r="BU55" t="s">
        <v>129</v>
      </c>
      <c r="BV55" t="s">
        <v>84</v>
      </c>
      <c r="BY55">
        <v>1200</v>
      </c>
      <c r="BZ55" t="s">
        <v>27</v>
      </c>
      <c r="CA55" t="s">
        <v>130</v>
      </c>
      <c r="CC55" t="s">
        <v>75</v>
      </c>
      <c r="CD55">
        <v>6000</v>
      </c>
      <c r="CE55" t="s">
        <v>85</v>
      </c>
      <c r="CI55">
        <v>1</v>
      </c>
      <c r="CJ55">
        <v>1</v>
      </c>
      <c r="CK55">
        <v>31</v>
      </c>
      <c r="CL55" t="s">
        <v>86</v>
      </c>
    </row>
    <row r="56" spans="1:90">
      <c r="A56" t="s">
        <v>99</v>
      </c>
      <c r="B56" t="s">
        <v>72</v>
      </c>
      <c r="C56" t="s">
        <v>73</v>
      </c>
      <c r="E56" t="str">
        <f>"029908050637"</f>
        <v>029908050637</v>
      </c>
      <c r="F56" s="2">
        <v>43130</v>
      </c>
      <c r="G56">
        <v>201807</v>
      </c>
      <c r="H56" t="s">
        <v>152</v>
      </c>
      <c r="I56" t="s">
        <v>153</v>
      </c>
      <c r="J56" t="s">
        <v>76</v>
      </c>
      <c r="K56" t="s">
        <v>77</v>
      </c>
      <c r="L56" t="s">
        <v>74</v>
      </c>
      <c r="M56" t="s">
        <v>75</v>
      </c>
      <c r="N56" t="s">
        <v>180</v>
      </c>
      <c r="O56" t="s">
        <v>80</v>
      </c>
      <c r="P56" t="str">
        <f>"119 122 70FM                  "</f>
        <v xml:space="preserve">119 122 70FM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6.15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</v>
      </c>
      <c r="BJ56">
        <v>0.5</v>
      </c>
      <c r="BK56">
        <v>2</v>
      </c>
      <c r="BL56">
        <v>45.65</v>
      </c>
      <c r="BM56">
        <v>6.39</v>
      </c>
      <c r="BN56">
        <v>52.04</v>
      </c>
      <c r="BO56">
        <v>52.04</v>
      </c>
      <c r="BQ56" t="s">
        <v>225</v>
      </c>
      <c r="BR56" t="s">
        <v>194</v>
      </c>
      <c r="BS56" s="2">
        <v>43131</v>
      </c>
      <c r="BT56" s="3">
        <v>0.33680555555555558</v>
      </c>
      <c r="BU56" t="s">
        <v>129</v>
      </c>
      <c r="BV56" t="s">
        <v>84</v>
      </c>
      <c r="BY56">
        <v>2400</v>
      </c>
      <c r="BZ56" t="s">
        <v>27</v>
      </c>
      <c r="CA56" t="s">
        <v>130</v>
      </c>
      <c r="CC56" t="s">
        <v>75</v>
      </c>
      <c r="CD56">
        <v>6000</v>
      </c>
      <c r="CE56" t="s">
        <v>85</v>
      </c>
      <c r="CI56">
        <v>1</v>
      </c>
      <c r="CJ56">
        <v>1</v>
      </c>
      <c r="CK56">
        <v>21</v>
      </c>
      <c r="CL56" t="s">
        <v>86</v>
      </c>
    </row>
    <row r="57" spans="1:90">
      <c r="A57" t="s">
        <v>71</v>
      </c>
      <c r="B57" t="s">
        <v>72</v>
      </c>
      <c r="C57" t="s">
        <v>73</v>
      </c>
      <c r="E57" t="str">
        <f>"039902690603"</f>
        <v>039902690603</v>
      </c>
      <c r="F57" s="2">
        <v>43130</v>
      </c>
      <c r="G57">
        <v>201807</v>
      </c>
      <c r="H57" t="s">
        <v>74</v>
      </c>
      <c r="I57" t="s">
        <v>75</v>
      </c>
      <c r="J57" t="s">
        <v>76</v>
      </c>
      <c r="K57" t="s">
        <v>77</v>
      </c>
      <c r="L57" t="s">
        <v>125</v>
      </c>
      <c r="M57" t="s">
        <v>126</v>
      </c>
      <c r="N57" t="s">
        <v>77</v>
      </c>
      <c r="O57" t="s">
        <v>80</v>
      </c>
      <c r="P57" t="str">
        <f>"11912270 FM                   "</f>
        <v xml:space="preserve">11912270 FM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6.15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45.65</v>
      </c>
      <c r="BM57">
        <v>6.39</v>
      </c>
      <c r="BN57">
        <v>52.04</v>
      </c>
      <c r="BO57">
        <v>52.04</v>
      </c>
      <c r="BQ57" t="s">
        <v>291</v>
      </c>
      <c r="BR57" t="s">
        <v>82</v>
      </c>
      <c r="BS57" t="s">
        <v>263</v>
      </c>
      <c r="BY57">
        <v>1200</v>
      </c>
      <c r="BZ57" t="s">
        <v>27</v>
      </c>
      <c r="CC57" t="s">
        <v>126</v>
      </c>
      <c r="CD57">
        <v>6530</v>
      </c>
      <c r="CE57" t="s">
        <v>85</v>
      </c>
      <c r="CI57">
        <v>1</v>
      </c>
      <c r="CJ57" t="s">
        <v>263</v>
      </c>
      <c r="CK57">
        <v>21</v>
      </c>
      <c r="CL57" t="s">
        <v>86</v>
      </c>
    </row>
    <row r="58" spans="1:90">
      <c r="A58" t="s">
        <v>71</v>
      </c>
      <c r="B58" t="s">
        <v>72</v>
      </c>
      <c r="C58" t="s">
        <v>73</v>
      </c>
      <c r="E58" t="str">
        <f>"039902690601"</f>
        <v>039902690601</v>
      </c>
      <c r="F58" s="2">
        <v>43130</v>
      </c>
      <c r="G58">
        <v>201807</v>
      </c>
      <c r="H58" t="s">
        <v>74</v>
      </c>
      <c r="I58" t="s">
        <v>75</v>
      </c>
      <c r="J58" t="s">
        <v>76</v>
      </c>
      <c r="K58" t="s">
        <v>77</v>
      </c>
      <c r="L58" t="s">
        <v>109</v>
      </c>
      <c r="M58" t="s">
        <v>110</v>
      </c>
      <c r="N58" t="s">
        <v>77</v>
      </c>
      <c r="O58" t="s">
        <v>80</v>
      </c>
      <c r="P58" t="str">
        <f>"11912270 FM                   "</f>
        <v xml:space="preserve">11912270 FM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15.37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5</v>
      </c>
      <c r="BJ58">
        <v>2.4</v>
      </c>
      <c r="BK58">
        <v>5</v>
      </c>
      <c r="BL58">
        <v>114.09</v>
      </c>
      <c r="BM58">
        <v>15.97</v>
      </c>
      <c r="BN58">
        <v>130.06</v>
      </c>
      <c r="BO58">
        <v>130.06</v>
      </c>
      <c r="BQ58" t="s">
        <v>292</v>
      </c>
      <c r="BR58" t="s">
        <v>82</v>
      </c>
      <c r="BS58" s="2">
        <v>43131</v>
      </c>
      <c r="BT58" s="3">
        <v>0.45694444444444443</v>
      </c>
      <c r="BU58" t="s">
        <v>270</v>
      </c>
      <c r="BV58" t="s">
        <v>84</v>
      </c>
      <c r="BY58">
        <v>12240</v>
      </c>
      <c r="BZ58" t="s">
        <v>27</v>
      </c>
      <c r="CA58" t="s">
        <v>134</v>
      </c>
      <c r="CC58" t="s">
        <v>110</v>
      </c>
      <c r="CD58">
        <v>5247</v>
      </c>
      <c r="CE58" t="s">
        <v>85</v>
      </c>
      <c r="CI58">
        <v>1</v>
      </c>
      <c r="CJ58">
        <v>1</v>
      </c>
      <c r="CK58">
        <v>21</v>
      </c>
      <c r="CL58" t="s">
        <v>86</v>
      </c>
    </row>
    <row r="59" spans="1:90">
      <c r="A59" t="s">
        <v>71</v>
      </c>
      <c r="B59" t="s">
        <v>72</v>
      </c>
      <c r="C59" t="s">
        <v>73</v>
      </c>
      <c r="E59" t="str">
        <f>"039902690600"</f>
        <v>039902690600</v>
      </c>
      <c r="F59" s="2">
        <v>43130</v>
      </c>
      <c r="G59">
        <v>201807</v>
      </c>
      <c r="H59" t="s">
        <v>74</v>
      </c>
      <c r="I59" t="s">
        <v>75</v>
      </c>
      <c r="J59" t="s">
        <v>76</v>
      </c>
      <c r="K59" t="s">
        <v>77</v>
      </c>
      <c r="L59" t="s">
        <v>167</v>
      </c>
      <c r="M59" t="s">
        <v>168</v>
      </c>
      <c r="N59" t="s">
        <v>169</v>
      </c>
      <c r="O59" t="s">
        <v>80</v>
      </c>
      <c r="P59" t="str">
        <f>"11912270 FM                   "</f>
        <v xml:space="preserve">11912270 FM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6.15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45.65</v>
      </c>
      <c r="BM59">
        <v>6.39</v>
      </c>
      <c r="BN59">
        <v>52.04</v>
      </c>
      <c r="BO59">
        <v>52.04</v>
      </c>
      <c r="BQ59" t="s">
        <v>293</v>
      </c>
      <c r="BR59" t="s">
        <v>82</v>
      </c>
      <c r="BS59" s="2">
        <v>43131</v>
      </c>
      <c r="BT59" s="3">
        <v>0.3215277777777778</v>
      </c>
      <c r="BU59" t="s">
        <v>199</v>
      </c>
      <c r="BV59" t="s">
        <v>84</v>
      </c>
      <c r="BY59">
        <v>1200</v>
      </c>
      <c r="BZ59" t="s">
        <v>27</v>
      </c>
      <c r="CA59" t="s">
        <v>172</v>
      </c>
      <c r="CC59" t="s">
        <v>168</v>
      </c>
      <c r="CD59">
        <v>2021</v>
      </c>
      <c r="CE59" t="s">
        <v>85</v>
      </c>
      <c r="CF59" s="2">
        <v>43131</v>
      </c>
      <c r="CI59">
        <v>1</v>
      </c>
      <c r="CJ59">
        <v>1</v>
      </c>
      <c r="CK59">
        <v>21</v>
      </c>
      <c r="CL59" t="s">
        <v>86</v>
      </c>
    </row>
    <row r="60" spans="1:90">
      <c r="A60" t="s">
        <v>71</v>
      </c>
      <c r="B60" t="s">
        <v>72</v>
      </c>
      <c r="C60" t="s">
        <v>73</v>
      </c>
      <c r="E60" t="str">
        <f>"019910894385"</f>
        <v>019910894385</v>
      </c>
      <c r="F60" s="2">
        <v>43130</v>
      </c>
      <c r="G60">
        <v>201807</v>
      </c>
      <c r="H60" t="s">
        <v>118</v>
      </c>
      <c r="I60" t="s">
        <v>119</v>
      </c>
      <c r="J60" t="s">
        <v>212</v>
      </c>
      <c r="K60" t="s">
        <v>77</v>
      </c>
      <c r="L60" t="s">
        <v>103</v>
      </c>
      <c r="M60" t="s">
        <v>104</v>
      </c>
      <c r="N60" t="s">
        <v>76</v>
      </c>
      <c r="O60" t="s">
        <v>93</v>
      </c>
      <c r="P60" t="str">
        <f>"11932270FM                    "</f>
        <v xml:space="preserve">11932270FM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118.72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212</v>
      </c>
      <c r="BJ60">
        <v>126.9</v>
      </c>
      <c r="BK60">
        <v>212</v>
      </c>
      <c r="BL60">
        <v>886.2</v>
      </c>
      <c r="BM60">
        <v>124.07</v>
      </c>
      <c r="BN60">
        <v>1010.27</v>
      </c>
      <c r="BO60">
        <v>1010.27</v>
      </c>
      <c r="BQ60" t="s">
        <v>294</v>
      </c>
      <c r="BS60" t="s">
        <v>263</v>
      </c>
      <c r="BY60">
        <v>634725</v>
      </c>
      <c r="CC60" t="s">
        <v>104</v>
      </c>
      <c r="CD60">
        <v>1600</v>
      </c>
      <c r="CE60" t="s">
        <v>85</v>
      </c>
      <c r="CI60">
        <v>2</v>
      </c>
      <c r="CJ60" t="s">
        <v>263</v>
      </c>
      <c r="CK60" t="s">
        <v>295</v>
      </c>
      <c r="CL60" t="s">
        <v>86</v>
      </c>
    </row>
    <row r="61" spans="1:90">
      <c r="A61" t="s">
        <v>71</v>
      </c>
      <c r="B61" t="s">
        <v>72</v>
      </c>
      <c r="C61" t="s">
        <v>73</v>
      </c>
      <c r="E61" t="str">
        <f>"019910894381"</f>
        <v>019910894381</v>
      </c>
      <c r="F61" s="2">
        <v>43130</v>
      </c>
      <c r="G61">
        <v>201807</v>
      </c>
      <c r="H61" t="s">
        <v>118</v>
      </c>
      <c r="I61" t="s">
        <v>119</v>
      </c>
      <c r="J61" t="s">
        <v>212</v>
      </c>
      <c r="K61" t="s">
        <v>77</v>
      </c>
      <c r="L61" t="s">
        <v>152</v>
      </c>
      <c r="M61" t="s">
        <v>153</v>
      </c>
      <c r="N61" t="s">
        <v>76</v>
      </c>
      <c r="O61" t="s">
        <v>93</v>
      </c>
      <c r="P61" t="str">
        <f>"1194277OFM                    "</f>
        <v xml:space="preserve">1194277OFM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165.59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299</v>
      </c>
      <c r="BJ61">
        <v>129.4</v>
      </c>
      <c r="BK61">
        <v>299</v>
      </c>
      <c r="BL61">
        <v>1234.0899999999999</v>
      </c>
      <c r="BM61">
        <v>172.77</v>
      </c>
      <c r="BN61">
        <v>1406.86</v>
      </c>
      <c r="BO61">
        <v>1406.86</v>
      </c>
      <c r="BQ61" t="s">
        <v>296</v>
      </c>
      <c r="BS61" t="s">
        <v>263</v>
      </c>
      <c r="BY61">
        <v>646815</v>
      </c>
      <c r="CC61" t="s">
        <v>153</v>
      </c>
      <c r="CD61">
        <v>4051</v>
      </c>
      <c r="CE61" t="s">
        <v>85</v>
      </c>
      <c r="CI61">
        <v>2</v>
      </c>
      <c r="CJ61" t="s">
        <v>263</v>
      </c>
      <c r="CK61" t="s">
        <v>295</v>
      </c>
      <c r="CL61" t="s">
        <v>86</v>
      </c>
    </row>
    <row r="62" spans="1:90">
      <c r="A62" t="s">
        <v>99</v>
      </c>
      <c r="B62" t="s">
        <v>72</v>
      </c>
      <c r="C62" t="s">
        <v>73</v>
      </c>
      <c r="E62" t="str">
        <f>"029908050668"</f>
        <v>029908050668</v>
      </c>
      <c r="F62" s="2">
        <v>43131</v>
      </c>
      <c r="G62">
        <v>201807</v>
      </c>
      <c r="H62" t="s">
        <v>152</v>
      </c>
      <c r="I62" t="s">
        <v>153</v>
      </c>
      <c r="J62" t="s">
        <v>76</v>
      </c>
      <c r="K62" t="s">
        <v>77</v>
      </c>
      <c r="L62" t="s">
        <v>195</v>
      </c>
      <c r="M62" t="s">
        <v>196</v>
      </c>
      <c r="N62" t="s">
        <v>297</v>
      </c>
      <c r="O62" t="s">
        <v>80</v>
      </c>
      <c r="P62" t="str">
        <f>"119 422 70FM                  "</f>
        <v xml:space="preserve">119 422 70FM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6.15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45.65</v>
      </c>
      <c r="BM62">
        <v>6.39</v>
      </c>
      <c r="BN62">
        <v>52.04</v>
      </c>
      <c r="BO62">
        <v>52.04</v>
      </c>
      <c r="BQ62" t="s">
        <v>298</v>
      </c>
      <c r="BR62" t="s">
        <v>299</v>
      </c>
      <c r="BS62" t="s">
        <v>263</v>
      </c>
      <c r="BY62">
        <v>1200</v>
      </c>
      <c r="BZ62" t="s">
        <v>27</v>
      </c>
      <c r="CC62" t="s">
        <v>196</v>
      </c>
      <c r="CD62">
        <v>9301</v>
      </c>
      <c r="CE62" t="s">
        <v>85</v>
      </c>
      <c r="CI62">
        <v>1</v>
      </c>
      <c r="CJ62" t="s">
        <v>263</v>
      </c>
      <c r="CK62">
        <v>21</v>
      </c>
      <c r="CL62" t="s">
        <v>86</v>
      </c>
    </row>
    <row r="63" spans="1:90">
      <c r="A63" t="s">
        <v>71</v>
      </c>
      <c r="B63" t="s">
        <v>72</v>
      </c>
      <c r="C63" t="s">
        <v>73</v>
      </c>
      <c r="E63" t="str">
        <f>"009934718579"</f>
        <v>009934718579</v>
      </c>
      <c r="F63" s="2">
        <v>43131</v>
      </c>
      <c r="G63">
        <v>201807</v>
      </c>
      <c r="H63" t="s">
        <v>232</v>
      </c>
      <c r="I63" t="s">
        <v>233</v>
      </c>
      <c r="J63" t="s">
        <v>300</v>
      </c>
      <c r="K63" t="s">
        <v>77</v>
      </c>
      <c r="L63" t="s">
        <v>118</v>
      </c>
      <c r="M63" t="s">
        <v>119</v>
      </c>
      <c r="N63" t="s">
        <v>77</v>
      </c>
      <c r="O63" t="s">
        <v>80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56.86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4</v>
      </c>
      <c r="BJ63">
        <v>18.100000000000001</v>
      </c>
      <c r="BK63">
        <v>18.5</v>
      </c>
      <c r="BL63">
        <v>422.07</v>
      </c>
      <c r="BM63">
        <v>59.09</v>
      </c>
      <c r="BN63">
        <v>481.16</v>
      </c>
      <c r="BO63">
        <v>481.16</v>
      </c>
      <c r="BQ63" t="s">
        <v>301</v>
      </c>
      <c r="BR63" t="s">
        <v>302</v>
      </c>
      <c r="BS63" t="s">
        <v>263</v>
      </c>
      <c r="BY63">
        <v>90521.96</v>
      </c>
      <c r="BZ63" t="s">
        <v>27</v>
      </c>
      <c r="CC63" t="s">
        <v>119</v>
      </c>
      <c r="CD63">
        <v>8000</v>
      </c>
      <c r="CE63" t="s">
        <v>85</v>
      </c>
      <c r="CI63">
        <v>1</v>
      </c>
      <c r="CJ63" t="s">
        <v>263</v>
      </c>
      <c r="CK63">
        <v>21</v>
      </c>
      <c r="CL63" t="s">
        <v>86</v>
      </c>
    </row>
    <row r="64" spans="1:90">
      <c r="A64" t="s">
        <v>71</v>
      </c>
      <c r="B64" t="s">
        <v>72</v>
      </c>
      <c r="C64" t="s">
        <v>73</v>
      </c>
      <c r="E64" t="str">
        <f>"069907916010"</f>
        <v>069907916010</v>
      </c>
      <c r="F64" s="2">
        <v>43131</v>
      </c>
      <c r="G64">
        <v>201807</v>
      </c>
      <c r="H64" t="s">
        <v>138</v>
      </c>
      <c r="I64" t="s">
        <v>139</v>
      </c>
      <c r="J64" t="s">
        <v>76</v>
      </c>
      <c r="K64" t="s">
        <v>77</v>
      </c>
      <c r="L64" t="s">
        <v>272</v>
      </c>
      <c r="M64" t="s">
        <v>273</v>
      </c>
      <c r="N64" t="s">
        <v>169</v>
      </c>
      <c r="O64" t="s">
        <v>80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6.15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45.65</v>
      </c>
      <c r="BM64">
        <v>6.39</v>
      </c>
      <c r="BN64">
        <v>52.04</v>
      </c>
      <c r="BO64">
        <v>52.04</v>
      </c>
      <c r="BQ64" t="s">
        <v>303</v>
      </c>
      <c r="BR64" t="s">
        <v>143</v>
      </c>
      <c r="BS64" t="s">
        <v>263</v>
      </c>
      <c r="BY64">
        <v>1200</v>
      </c>
      <c r="BZ64" t="s">
        <v>27</v>
      </c>
      <c r="CC64" t="s">
        <v>273</v>
      </c>
      <c r="CD64">
        <v>699</v>
      </c>
      <c r="CE64" t="s">
        <v>144</v>
      </c>
      <c r="CI64">
        <v>1</v>
      </c>
      <c r="CJ64" t="s">
        <v>263</v>
      </c>
      <c r="CK64">
        <v>21</v>
      </c>
      <c r="CL64" t="s">
        <v>86</v>
      </c>
    </row>
    <row r="65" spans="1:90">
      <c r="A65" t="s">
        <v>99</v>
      </c>
      <c r="B65" t="s">
        <v>72</v>
      </c>
      <c r="C65" t="s">
        <v>73</v>
      </c>
      <c r="E65" t="str">
        <f>"029908050638"</f>
        <v>029908050638</v>
      </c>
      <c r="F65" s="2">
        <v>43131</v>
      </c>
      <c r="G65">
        <v>201807</v>
      </c>
      <c r="H65" t="s">
        <v>152</v>
      </c>
      <c r="I65" t="s">
        <v>153</v>
      </c>
      <c r="J65" t="s">
        <v>76</v>
      </c>
      <c r="K65" t="s">
        <v>77</v>
      </c>
      <c r="L65" t="s">
        <v>118</v>
      </c>
      <c r="M65" t="s">
        <v>119</v>
      </c>
      <c r="N65" t="s">
        <v>154</v>
      </c>
      <c r="O65" t="s">
        <v>80</v>
      </c>
      <c r="P65" t="str">
        <f>"119 422 70FM                  "</f>
        <v xml:space="preserve">119 422 70FM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12.3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4</v>
      </c>
      <c r="BJ65">
        <v>0.2</v>
      </c>
      <c r="BK65">
        <v>4</v>
      </c>
      <c r="BL65">
        <v>91.28</v>
      </c>
      <c r="BM65">
        <v>12.78</v>
      </c>
      <c r="BN65">
        <v>104.06</v>
      </c>
      <c r="BO65">
        <v>104.06</v>
      </c>
      <c r="BQ65" t="s">
        <v>155</v>
      </c>
      <c r="BR65" t="s">
        <v>156</v>
      </c>
      <c r="BS65" t="s">
        <v>263</v>
      </c>
      <c r="BY65">
        <v>1200</v>
      </c>
      <c r="BZ65" t="s">
        <v>27</v>
      </c>
      <c r="CC65" t="s">
        <v>119</v>
      </c>
      <c r="CD65">
        <v>7460</v>
      </c>
      <c r="CE65" t="s">
        <v>85</v>
      </c>
      <c r="CI65">
        <v>1</v>
      </c>
      <c r="CJ65" t="s">
        <v>263</v>
      </c>
      <c r="CK65">
        <v>21</v>
      </c>
      <c r="CL65" t="s">
        <v>86</v>
      </c>
    </row>
    <row r="67" spans="1:90">
      <c r="E67" t="s">
        <v>304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412.74</v>
      </c>
      <c r="AF67">
        <v>0</v>
      </c>
      <c r="AG67">
        <v>154.78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1067.18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I67">
        <v>654.79999999999995</v>
      </c>
      <c r="BJ67">
        <v>427</v>
      </c>
      <c r="BK67">
        <v>725.5</v>
      </c>
      <c r="BL67">
        <v>8142.56</v>
      </c>
      <c r="BM67">
        <v>1139.9000000000001</v>
      </c>
      <c r="BN67">
        <v>9282.4599999999991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2018-02-01T07:02:16Z</dcterms:created>
  <dcterms:modified xsi:type="dcterms:W3CDTF">2018-02-01T07:02:28Z</dcterms:modified>
</cp:coreProperties>
</file>