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88" yWindow="648" windowWidth="21852" windowHeight="11712"/>
  </bookViews>
  <sheets>
    <sheet name="J19267" sheetId="1" r:id="rId1"/>
  </sheets>
  <calcPr calcId="145621"/>
</workbook>
</file>

<file path=xl/calcChain.xml><?xml version="1.0" encoding="utf-8"?>
<calcChain xmlns="http://schemas.openxmlformats.org/spreadsheetml/2006/main">
  <c r="E2" i="1" l="1"/>
  <c r="P2" i="1"/>
  <c r="E3" i="1"/>
  <c r="P3" i="1"/>
  <c r="E4" i="1"/>
  <c r="P4" i="1"/>
  <c r="E5" i="1"/>
  <c r="P5" i="1"/>
  <c r="E6" i="1"/>
  <c r="P6" i="1"/>
  <c r="E7" i="1"/>
  <c r="P7" i="1"/>
  <c r="E8" i="1"/>
  <c r="P8" i="1"/>
  <c r="E9" i="1"/>
  <c r="P9" i="1"/>
  <c r="E10" i="1"/>
  <c r="P10" i="1"/>
  <c r="E11" i="1"/>
  <c r="P11" i="1"/>
  <c r="E12" i="1"/>
  <c r="P12" i="1"/>
  <c r="E13" i="1"/>
  <c r="P13" i="1"/>
  <c r="E14" i="1"/>
  <c r="P14" i="1"/>
  <c r="E15" i="1"/>
  <c r="P15" i="1"/>
  <c r="E16" i="1"/>
  <c r="P16" i="1"/>
  <c r="E17" i="1"/>
  <c r="P17" i="1"/>
  <c r="E18" i="1"/>
  <c r="P18" i="1"/>
  <c r="E19" i="1"/>
  <c r="P19" i="1"/>
  <c r="E20" i="1"/>
  <c r="P20" i="1"/>
  <c r="E21" i="1"/>
  <c r="P21" i="1"/>
  <c r="E22" i="1"/>
  <c r="P22" i="1"/>
  <c r="E23" i="1"/>
  <c r="P23" i="1"/>
  <c r="E24" i="1"/>
  <c r="P24" i="1"/>
  <c r="E25" i="1"/>
  <c r="P25" i="1"/>
  <c r="E26" i="1"/>
  <c r="P26" i="1"/>
  <c r="E27" i="1"/>
  <c r="P27" i="1"/>
  <c r="E28" i="1"/>
  <c r="P28" i="1"/>
  <c r="E29" i="1"/>
  <c r="P29" i="1"/>
  <c r="E30" i="1"/>
  <c r="P30" i="1"/>
  <c r="E31" i="1"/>
  <c r="P31" i="1"/>
  <c r="E32" i="1"/>
  <c r="P32" i="1"/>
  <c r="E33" i="1"/>
  <c r="P33" i="1"/>
  <c r="E34" i="1"/>
  <c r="P34" i="1"/>
  <c r="E35" i="1"/>
  <c r="P35" i="1"/>
  <c r="E36" i="1"/>
  <c r="P36" i="1"/>
  <c r="E37" i="1"/>
  <c r="P37" i="1"/>
  <c r="E38" i="1"/>
  <c r="P38" i="1"/>
  <c r="E39" i="1"/>
  <c r="P39" i="1"/>
  <c r="E40" i="1"/>
  <c r="P40" i="1"/>
  <c r="E41" i="1"/>
  <c r="P41" i="1"/>
  <c r="E42" i="1"/>
  <c r="P42" i="1"/>
  <c r="E43" i="1"/>
  <c r="P43" i="1"/>
  <c r="E44" i="1"/>
  <c r="P44" i="1"/>
  <c r="E45" i="1"/>
  <c r="P45" i="1"/>
  <c r="E46" i="1"/>
  <c r="P46" i="1"/>
  <c r="E47" i="1"/>
  <c r="P47" i="1"/>
  <c r="E48" i="1"/>
  <c r="P48" i="1"/>
  <c r="E49" i="1"/>
  <c r="P49" i="1"/>
  <c r="E50" i="1"/>
  <c r="P50" i="1"/>
  <c r="E51" i="1"/>
  <c r="P51" i="1"/>
  <c r="E52" i="1"/>
  <c r="P52" i="1"/>
  <c r="E53" i="1"/>
  <c r="P53" i="1"/>
  <c r="E54" i="1"/>
  <c r="P54" i="1"/>
  <c r="E55" i="1"/>
  <c r="P55" i="1"/>
  <c r="E56" i="1"/>
  <c r="P56" i="1"/>
  <c r="E57" i="1"/>
  <c r="P57" i="1"/>
</calcChain>
</file>

<file path=xl/sharedStrings.xml><?xml version="1.0" encoding="utf-8"?>
<sst xmlns="http://schemas.openxmlformats.org/spreadsheetml/2006/main" count="1207" uniqueCount="367">
  <si>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</si>
  <si>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</si>
  <si>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</si>
  <si>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</si>
  <si>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</si>
  <si>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</si>
  <si>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</si>
  <si>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</si>
  <si>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</si>
  <si>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</si>
  <si>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</si>
  <si>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</si>
  <si>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</si>
  <si>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</si>
  <si>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</si>
  <si>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</si>
  <si>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</si>
  <si>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</si>
  <si>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</si>
  <si>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DOC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</si>
  <si>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</si>
  <si>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</si>
  <si>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</si>
  <si>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</si>
  <si>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</si>
  <si>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</si>
  <si>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</si>
  <si>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</si>
  <si>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</si>
  <si>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</si>
  <si>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</si>
  <si>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</si>
  <si>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</si>
  <si>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</si>
  <si>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</si>
  <si>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</si>
  <si>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</si>
  <si>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</si>
  <si>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</si>
  <si>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</si>
  <si>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</si>
  <si>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</si>
  <si>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</si>
  <si>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</si>
  <si>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</si>
  <si>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</si>
  <si>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</si>
  <si>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</si>
  <si>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</si>
  <si>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</si>
  <si>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</si>
  <si>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</si>
  <si>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</si>
  <si>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</si>
  <si>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</si>
  <si>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</si>
  <si>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</si>
  <si>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</si>
  <si>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</si>
  <si>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</si>
  <si>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</si>
  <si>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</si>
  <si>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WAY</t>
  </si>
  <si>
    <t>KEMPT</t>
  </si>
  <si>
    <t>KEMPTON PARK</t>
  </si>
  <si>
    <t xml:space="preserve">                                   </t>
  </si>
  <si>
    <t>PRETO</t>
  </si>
  <si>
    <t>PRETORIA</t>
  </si>
  <si>
    <t>DBC</t>
  </si>
  <si>
    <t>yes</t>
  </si>
  <si>
    <t>DOC / FUE</t>
  </si>
  <si>
    <t xml:space="preserve">POD received from cell 0729919507 M     </t>
  </si>
  <si>
    <t>PARCEL</t>
  </si>
  <si>
    <t>no</t>
  </si>
  <si>
    <t>ON2</t>
  </si>
  <si>
    <t>VERWO</t>
  </si>
  <si>
    <t>CENTURION</t>
  </si>
  <si>
    <t>KRUGE</t>
  </si>
  <si>
    <t>KRUGERSDORP</t>
  </si>
  <si>
    <t>Driver late</t>
  </si>
  <si>
    <t>cch</t>
  </si>
  <si>
    <t>ON1</t>
  </si>
  <si>
    <t>GERMI</t>
  </si>
  <si>
    <t>GERMISTON</t>
  </si>
  <si>
    <t xml:space="preserve">POD received from cell 0725230163 M     </t>
  </si>
  <si>
    <t>SYSTEM</t>
  </si>
  <si>
    <t>NIGEL</t>
  </si>
  <si>
    <t>POD received from cell 0815199139 M</t>
  </si>
  <si>
    <t>JOHAN</t>
  </si>
  <si>
    <t>JOHANNESBURG</t>
  </si>
  <si>
    <t>FUE / DOC</t>
  </si>
  <si>
    <t>PORT3</t>
  </si>
  <si>
    <t>PORT ELIZABETH</t>
  </si>
  <si>
    <t>CAPET</t>
  </si>
  <si>
    <t>CAPE TOWN</t>
  </si>
  <si>
    <t>FUE / doc</t>
  </si>
  <si>
    <t>STEL2</t>
  </si>
  <si>
    <t>STELLENBOSCH</t>
  </si>
  <si>
    <t>POD received from cell 0810248653 M</t>
  </si>
  <si>
    <t>Late linehaul</t>
  </si>
  <si>
    <t>NIS</t>
  </si>
  <si>
    <t>POD received from cell 0665730748 M</t>
  </si>
  <si>
    <t>Appointment required</t>
  </si>
  <si>
    <t>HND / DOC</t>
  </si>
  <si>
    <t>Consignee not available)</t>
  </si>
  <si>
    <t>PIET1</t>
  </si>
  <si>
    <t>PIETERMARITZBURG</t>
  </si>
  <si>
    <t>doc</t>
  </si>
  <si>
    <t>jam</t>
  </si>
  <si>
    <t>UMHLA</t>
  </si>
  <si>
    <t>UMHLANGA ROCKS</t>
  </si>
  <si>
    <t>PINET</t>
  </si>
  <si>
    <t>PINETOWN</t>
  </si>
  <si>
    <t>POD received from cell 0769148819 M</t>
  </si>
  <si>
    <t>POD received from cell 0644881838 M</t>
  </si>
  <si>
    <t>Late Linehaul Delayed Beyond Skynet Control</t>
  </si>
  <si>
    <t>BENON</t>
  </si>
  <si>
    <t>BENONI</t>
  </si>
  <si>
    <t>NGF</t>
  </si>
  <si>
    <t>ROODE</t>
  </si>
  <si>
    <t>ROODEPOORT</t>
  </si>
  <si>
    <t>POD received from cell 0649858858 M</t>
  </si>
  <si>
    <t>HOWIC</t>
  </si>
  <si>
    <t>HOWICK</t>
  </si>
  <si>
    <t>POD received from cell 0663884967 M</t>
  </si>
  <si>
    <t>?</t>
  </si>
  <si>
    <t>HND / FUE / DOC</t>
  </si>
  <si>
    <t>POD received from cell 0736814363 M</t>
  </si>
  <si>
    <t>UMTAT</t>
  </si>
  <si>
    <t>UMTATA</t>
  </si>
  <si>
    <t>BETHL</t>
  </si>
  <si>
    <t>BETHLEHEM</t>
  </si>
  <si>
    <t>POD received from cell 0721927500 M</t>
  </si>
  <si>
    <t>TZANE</t>
  </si>
  <si>
    <t>TZANEEN</t>
  </si>
  <si>
    <t>POD received from cell 0732125467 M</t>
  </si>
  <si>
    <t>POD received from cell 0733966806 M</t>
  </si>
  <si>
    <t>GEORG</t>
  </si>
  <si>
    <t>GEORGE</t>
  </si>
  <si>
    <t xml:space="preserve">POD received from cell 0626229785 M     </t>
  </si>
  <si>
    <t>Bad address</t>
  </si>
  <si>
    <t>jap</t>
  </si>
  <si>
    <t>THABO</t>
  </si>
  <si>
    <t>sibongile</t>
  </si>
  <si>
    <t>POD received from cell 0673653068 M</t>
  </si>
  <si>
    <t>POD received from cell 0729564722 M</t>
  </si>
  <si>
    <t>Box</t>
  </si>
  <si>
    <t>zama</t>
  </si>
  <si>
    <t>Stanley</t>
  </si>
  <si>
    <t xml:space="preserve">POD received from cell 0671056183 M     </t>
  </si>
  <si>
    <t>HND / FUE / doc</t>
  </si>
  <si>
    <t xml:space="preserve">POD received from cell 0662996194 M     </t>
  </si>
  <si>
    <t>POD received from cell 0631352676 M</t>
  </si>
  <si>
    <t>doc / FUE</t>
  </si>
  <si>
    <t>STILF</t>
  </si>
  <si>
    <t>STILFONTEIN</t>
  </si>
  <si>
    <t>N A</t>
  </si>
  <si>
    <t>NA</t>
  </si>
  <si>
    <t xml:space="preserve">NA                                 </t>
  </si>
  <si>
    <t>RICARDO</t>
  </si>
  <si>
    <t>WELKO</t>
  </si>
  <si>
    <t>WELKOM</t>
  </si>
  <si>
    <t>POD received from cell 0721907913 M</t>
  </si>
  <si>
    <t>POD received from cell 0797027751 M</t>
  </si>
  <si>
    <t>UPING</t>
  </si>
  <si>
    <t>UPINGTON</t>
  </si>
  <si>
    <t>POD received from cell 0611162104 M</t>
  </si>
  <si>
    <t>POD received from cell 0780226622 M</t>
  </si>
  <si>
    <t>POD received from cell 0769790129 M</t>
  </si>
  <si>
    <t>ROBER</t>
  </si>
  <si>
    <t>ROBERTSON</t>
  </si>
  <si>
    <t>POD received from cell 0726478750 M</t>
  </si>
  <si>
    <t>KIMBE</t>
  </si>
  <si>
    <t>KIMBERLEY</t>
  </si>
  <si>
    <t>POD received from cell 0714696548 M</t>
  </si>
  <si>
    <t xml:space="preserve">POD received from cell 0665269457 M     </t>
  </si>
  <si>
    <t>POD received from cell 0766315057 M</t>
  </si>
  <si>
    <t xml:space="preserve">LUGGAGE WAREHOUSE                  </t>
  </si>
  <si>
    <t xml:space="preserve">Box </t>
  </si>
  <si>
    <t>Anna</t>
  </si>
  <si>
    <t>J19267</t>
  </si>
  <si>
    <t xml:space="preserve">MOVE ANALYTICS CC - TRI MOVE       </t>
  </si>
  <si>
    <t xml:space="preserve">LIGHTING REVOLUTION                </t>
  </si>
  <si>
    <t>JABU BASOPO</t>
  </si>
  <si>
    <t>RENARDO NURAA</t>
  </si>
  <si>
    <t>Jabu</t>
  </si>
  <si>
    <t>ERMEL</t>
  </si>
  <si>
    <t>ERMELO</t>
  </si>
  <si>
    <t xml:space="preserve">NOLTES ATTORNEYS                   </t>
  </si>
  <si>
    <t>HARDUS BLIGNAUT</t>
  </si>
  <si>
    <t>ntombi</t>
  </si>
  <si>
    <t xml:space="preserve">VOLPES                             </t>
  </si>
  <si>
    <t>DAVID BOTHA</t>
  </si>
  <si>
    <t>hilda</t>
  </si>
  <si>
    <t>HOEDS</t>
  </si>
  <si>
    <t>HOEDSPRUIT</t>
  </si>
  <si>
    <t xml:space="preserve">JULIE EDWARDS WILDLIFE             </t>
  </si>
  <si>
    <t>Natasha</t>
  </si>
  <si>
    <t>POD received from cell 0767078577 M</t>
  </si>
  <si>
    <t xml:space="preserve">FORGE AGRI                         </t>
  </si>
  <si>
    <t>ROBYN OLSEN</t>
  </si>
  <si>
    <t>R OISEN</t>
  </si>
  <si>
    <t xml:space="preserve">LEVATO MOLEKO                      </t>
  </si>
  <si>
    <t xml:space="preserve">LEVATO MOLEKO                 </t>
  </si>
  <si>
    <t xml:space="preserve">POD received from cell 0724112650 M     </t>
  </si>
  <si>
    <t xml:space="preserve">DAVE TILTMANN                      </t>
  </si>
  <si>
    <t xml:space="preserve">Arthur                        </t>
  </si>
  <si>
    <t xml:space="preserve">POD received from cell 0822621815 M     </t>
  </si>
  <si>
    <t xml:space="preserve">KARIN DE SOUZA (CO SALAN JANIN     </t>
  </si>
  <si>
    <t>ILLEDGE</t>
  </si>
  <si>
    <t>rir</t>
  </si>
  <si>
    <t xml:space="preserve">COBUS GREYLING                     </t>
  </si>
  <si>
    <t>quannell</t>
  </si>
  <si>
    <t xml:space="preserve">PVT RES                            </t>
  </si>
  <si>
    <t xml:space="preserve">LUGGAGE                            </t>
  </si>
  <si>
    <t>JOANNE</t>
  </si>
  <si>
    <t>Renardo</t>
  </si>
  <si>
    <t xml:space="preserve">COLLETTE NEL                       </t>
  </si>
  <si>
    <t>COLLETTE</t>
  </si>
  <si>
    <t xml:space="preserve">DSV SOLUTIONS AFRICA               </t>
  </si>
  <si>
    <t xml:space="preserve">Sayri Chetty                       </t>
  </si>
  <si>
    <t>Sayri Chetty</t>
  </si>
  <si>
    <t>POD received from cell 0833364740 M</t>
  </si>
  <si>
    <t xml:space="preserve">JOANNE PELLIZOON                   </t>
  </si>
  <si>
    <t>JOANNE PELLIZOON</t>
  </si>
  <si>
    <t xml:space="preserve">CLAIR OXLEY OXLAND                 </t>
  </si>
  <si>
    <t xml:space="preserve">CLAIR                         </t>
  </si>
  <si>
    <t xml:space="preserve">JB ACCOUNTANCY                     </t>
  </si>
  <si>
    <t>ASIAH AKSAL</t>
  </si>
  <si>
    <t xml:space="preserve">NALEDI PLUMBING                    </t>
  </si>
  <si>
    <t>UNISHA PILLAY</t>
  </si>
  <si>
    <t xml:space="preserve">lolo                          </t>
  </si>
  <si>
    <t xml:space="preserve">SA CREATIVE WORX                   </t>
  </si>
  <si>
    <t>DELLA CRONIN</t>
  </si>
  <si>
    <t>forinaner</t>
  </si>
  <si>
    <t>JACOLIEN STEYN</t>
  </si>
  <si>
    <t xml:space="preserve">STELLENBOSCH UNIVERSITY            </t>
  </si>
  <si>
    <t>ALMA COETZER</t>
  </si>
  <si>
    <t xml:space="preserve">gerol                         </t>
  </si>
  <si>
    <t>S PATLER</t>
  </si>
  <si>
    <t>PAT</t>
  </si>
  <si>
    <t xml:space="preserve">EBERSOHN TRUC   DIESEL             </t>
  </si>
  <si>
    <t>HENNIE ERASMUS</t>
  </si>
  <si>
    <t>Jani</t>
  </si>
  <si>
    <t>asm</t>
  </si>
  <si>
    <t>POD received from cell 0734774958 M</t>
  </si>
  <si>
    <t>VERONICA KOEN</t>
  </si>
  <si>
    <t xml:space="preserve">THELIZE V ASWEGEN                  </t>
  </si>
  <si>
    <t>NURAAN</t>
  </si>
  <si>
    <t>THELIZE V ASWEGEN</t>
  </si>
  <si>
    <t xml:space="preserve">KAIRO PROCIV CONSULTING ENGINE     </t>
  </si>
  <si>
    <t xml:space="preserve">LUGGAGE WARE HOUSE                 </t>
  </si>
  <si>
    <t>NARAAN</t>
  </si>
  <si>
    <t>MARUNGA</t>
  </si>
  <si>
    <t>renardo</t>
  </si>
  <si>
    <t xml:space="preserve">HERITAGE HILL EST                  </t>
  </si>
  <si>
    <t>ANSHINI SARJOO</t>
  </si>
  <si>
    <t>anshiri</t>
  </si>
  <si>
    <t xml:space="preserve">CK TOOLS   IND SUPP                </t>
  </si>
  <si>
    <t>Ashin</t>
  </si>
  <si>
    <t xml:space="preserve">MUSTARD SEED INTERNATIONAL COR     </t>
  </si>
  <si>
    <t>TEBOGO MDALE</t>
  </si>
  <si>
    <t xml:space="preserve">Ronald                        </t>
  </si>
  <si>
    <t>TEBOGO MOHALE</t>
  </si>
  <si>
    <t xml:space="preserve">Wessel Kruger                      </t>
  </si>
  <si>
    <t xml:space="preserve">Luggage Warehouse                  </t>
  </si>
  <si>
    <t>Lusanda Snyman</t>
  </si>
  <si>
    <t xml:space="preserve">MALUTI TVET COLLEGE CORP OFF       </t>
  </si>
  <si>
    <t>MARIETTE LABUSCGNE</t>
  </si>
  <si>
    <t>LABUSCHGNE</t>
  </si>
  <si>
    <t xml:space="preserve">ALME STANTON                       </t>
  </si>
  <si>
    <t>NURAAN ABBAS</t>
  </si>
  <si>
    <t>14 reginald</t>
  </si>
  <si>
    <t>PLETT</t>
  </si>
  <si>
    <t>PLETTENBERG BAY</t>
  </si>
  <si>
    <t xml:space="preserve">HOUSE V ROOYEN NR 11 @ GATE        </t>
  </si>
  <si>
    <t>CAROLIEN PIENAAR</t>
  </si>
  <si>
    <t>M mcculum</t>
  </si>
  <si>
    <t>PRINC</t>
  </si>
  <si>
    <t>PRINCE ALBERT</t>
  </si>
  <si>
    <t xml:space="preserve">MARODIEN PAULSEN                   </t>
  </si>
  <si>
    <t xml:space="preserve">LAMEES HASSEN                      </t>
  </si>
  <si>
    <t>lamees</t>
  </si>
  <si>
    <t>EMPAN</t>
  </si>
  <si>
    <t>EMPANGENI</t>
  </si>
  <si>
    <t xml:space="preserve">SANDILE BUTHELEZI                  </t>
  </si>
  <si>
    <t>mabongi</t>
  </si>
  <si>
    <t>POD received from cell 0782763964 M</t>
  </si>
  <si>
    <t xml:space="preserve">Bowmans - A Sarjoo                 </t>
  </si>
  <si>
    <t>LUSANDA SNYMAN</t>
  </si>
  <si>
    <t>Anshini Sarjo</t>
  </si>
  <si>
    <t>Dominic</t>
  </si>
  <si>
    <t xml:space="preserve">Small Box </t>
  </si>
  <si>
    <t xml:space="preserve">PIOLD LIGHTING                     </t>
  </si>
  <si>
    <t xml:space="preserve">GLWB REFRIGERATION                 </t>
  </si>
  <si>
    <t>ROBET FOX</t>
  </si>
  <si>
    <t>RECEPTION</t>
  </si>
  <si>
    <t xml:space="preserve">R FOX                         </t>
  </si>
  <si>
    <t>WACHIES</t>
  </si>
  <si>
    <t>VAN ZYL</t>
  </si>
  <si>
    <t>POD received from cell 0635553328 M</t>
  </si>
  <si>
    <t xml:space="preserve">WILLOW ACRES ESTATE                </t>
  </si>
  <si>
    <t>ANTHONY BROWN</t>
  </si>
  <si>
    <t>WILLOW ACRES ESTATE</t>
  </si>
  <si>
    <t>POD received from cell 0662684150 M</t>
  </si>
  <si>
    <t xml:space="preserve">KRIS DURMAN                        </t>
  </si>
  <si>
    <t>shannon</t>
  </si>
  <si>
    <t>LIBBY STEWART</t>
  </si>
  <si>
    <t>wilbert</t>
  </si>
  <si>
    <t xml:space="preserve">TABLE VIEW CHIROPRATIC CENTRE      </t>
  </si>
  <si>
    <t>ELLEN EADES</t>
  </si>
  <si>
    <t xml:space="preserve">Doreen comgan                 </t>
  </si>
  <si>
    <t xml:space="preserve">UNIV OF LIMPOPO                    </t>
  </si>
  <si>
    <t>DESIREE MASEMOLA</t>
  </si>
  <si>
    <t>desiree</t>
  </si>
  <si>
    <t>POD received from cell 0766706547 M</t>
  </si>
  <si>
    <t xml:space="preserve">JEDD LANE                          </t>
  </si>
  <si>
    <t>gail</t>
  </si>
  <si>
    <t>BETHA</t>
  </si>
  <si>
    <t>BETHAL</t>
  </si>
  <si>
    <t xml:space="preserve">SIPHO LINDA                        </t>
  </si>
  <si>
    <t>SIPHO LINDA</t>
  </si>
  <si>
    <t>POD received from cell 0649605980 M</t>
  </si>
  <si>
    <t xml:space="preserve">NICOLE MARTHEZE                    </t>
  </si>
  <si>
    <t>NICOLE MARTHEZE</t>
  </si>
  <si>
    <t>j19267</t>
  </si>
  <si>
    <t xml:space="preserve">VELI                               </t>
  </si>
  <si>
    <t xml:space="preserve">veronica koen                      </t>
  </si>
  <si>
    <t>VEONICA KOEN</t>
  </si>
  <si>
    <t>veronica koen</t>
  </si>
  <si>
    <t>SIBONGILE JOZILE</t>
  </si>
  <si>
    <t>NABEELA HANSROD</t>
  </si>
  <si>
    <t>nabeela hansrad</t>
  </si>
  <si>
    <t xml:space="preserve">FOOD ZONE                          </t>
  </si>
  <si>
    <t>RIKUS</t>
  </si>
  <si>
    <t>samuel</t>
  </si>
  <si>
    <t>MOOIR</t>
  </si>
  <si>
    <t>MOOIRIVIER</t>
  </si>
  <si>
    <t xml:space="preserve">VICKERS FARMING                    </t>
  </si>
  <si>
    <t>LEE-ANN VICKERS</t>
  </si>
  <si>
    <t>LEEANN</t>
  </si>
  <si>
    <t xml:space="preserve">ROBERTSON ART GALLERY              </t>
  </si>
  <si>
    <t>ELAINE PAULSEN</t>
  </si>
  <si>
    <t>PZ PAULSEN</t>
  </si>
  <si>
    <t xml:space="preserve">BEYOND INNOVATION                  </t>
  </si>
  <si>
    <t>KOKST</t>
  </si>
  <si>
    <t>KOKSTAD</t>
  </si>
  <si>
    <t xml:space="preserve">G-TECH SOLUTIONS                   </t>
  </si>
  <si>
    <t>GENE SHAW</t>
  </si>
  <si>
    <t>GERTY</t>
  </si>
  <si>
    <t xml:space="preserve">DR NELSON S DEFBREU PAEDITRICI     </t>
  </si>
  <si>
    <t>MONICA DE ABREU</t>
  </si>
  <si>
    <t>LISA</t>
  </si>
  <si>
    <t xml:space="preserve">ANDY JANKELOWITS                   </t>
  </si>
  <si>
    <t>gibson</t>
  </si>
  <si>
    <t>POD received from cell 0611599733 M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</si>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</sst>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horizontal="center"/>
    </xf>
    <xf numFmtId="2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7"/>
  <sheetViews>
    <sheetView tabSelected="1" workbookViewId="0"/>
  </sheetViews>
  <sheetFormatPr defaultRowHeight="14.4" x14ac:dyDescent="0.3"/>
  <cols>
    <col min="1" max="1" width="7.109375" customWidth="1"/>
    <col min="2" max="4" width="4.6640625" customWidth="1"/>
    <col min="5" max="5" width="13.109375" bestFit="1" customWidth="1"/>
    <col min="6" max="6" width="10.33203125" bestFit="1" customWidth="1"/>
    <col min="7" max="7" width="5.88671875" customWidth="1"/>
    <col min="8" max="8" width="5.5546875" customWidth="1"/>
    <col min="10" max="10" width="4.77734375" customWidth="1"/>
    <col min="11" max="11" width="3.21875" customWidth="1"/>
    <col min="15" max="15" width="4.5546875" customWidth="1"/>
    <col min="17" max="28" width="3.77734375" customWidth="1"/>
    <col min="29" max="30" width="4.21875" customWidth="1"/>
    <col min="31" max="31" width="4.33203125" customWidth="1"/>
    <col min="32" max="36" width="3.77734375" customWidth="1"/>
    <col min="37" max="37" width="5.88671875" customWidth="1"/>
    <col min="38" max="40" width="3.77734375" customWidth="1"/>
    <col min="41" max="41" width="4.21875" customWidth="1"/>
    <col min="42" max="44" width="3.77734375" customWidth="1"/>
    <col min="45" max="45" width="4.109375" customWidth="1"/>
    <col min="46" max="59" width="3.77734375" customWidth="1"/>
    <col min="60" max="60" width="5.21875" customWidth="1"/>
    <col min="61" max="61" width="7.33203125" customWidth="1"/>
    <col min="62" max="62" width="6.88671875" customWidth="1"/>
    <col min="63" max="63" width="7.6640625" customWidth="1"/>
    <col min="68" max="68" width="3.88671875" customWidth="1"/>
    <col min="70" max="70" width="5.77734375" customWidth="1"/>
    <col min="71" max="71" width="10.33203125" bestFit="1" customWidth="1"/>
    <col min="72" max="72" width="7" customWidth="1"/>
    <col min="73" max="73" width="5.44140625" customWidth="1"/>
    <col min="74" max="74" width="4.6640625" customWidth="1"/>
    <col min="75" max="75" width="5.77734375" customWidth="1"/>
    <col min="76" max="76" width="5.109375" customWidth="1"/>
    <col min="78" max="78" width="4.5546875" customWidth="1"/>
    <col min="87" max="87" width="4.6640625" customWidth="1"/>
    <col min="88" max="88" width="5.109375" customWidth="1"/>
    <col min="89" max="89" width="4.5546875" customWidth="1"/>
    <col min="90" max="90" width="8.88671875" style="1"/>
  </cols>
  <sheetData>
    <row r="1" spans="1:92" x14ac:dyDescent="0.3">
      <c r="A1" s="2" t="s">
        <v>356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357</v>
      </c>
      <c r="G1" s="2" t="s">
        <v>4</v>
      </c>
      <c r="H1" s="2" t="s">
        <v>5</v>
      </c>
      <c r="I1" s="2" t="s">
        <v>358</v>
      </c>
      <c r="J1" s="2" t="s">
        <v>6</v>
      </c>
      <c r="K1" s="2" t="s">
        <v>7</v>
      </c>
      <c r="L1" s="2" t="s">
        <v>359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13</v>
      </c>
      <c r="U1" s="2" t="s">
        <v>15</v>
      </c>
      <c r="V1" s="2" t="s">
        <v>13</v>
      </c>
      <c r="W1" s="2" t="s">
        <v>16</v>
      </c>
      <c r="X1" s="2" t="s">
        <v>13</v>
      </c>
      <c r="Y1" s="2" t="s">
        <v>17</v>
      </c>
      <c r="Z1" s="2" t="s">
        <v>13</v>
      </c>
      <c r="AA1" s="2" t="s">
        <v>18</v>
      </c>
      <c r="AB1" s="2" t="s">
        <v>13</v>
      </c>
      <c r="AC1" s="2" t="s">
        <v>20</v>
      </c>
      <c r="AD1" s="2" t="s">
        <v>13</v>
      </c>
      <c r="AE1" s="2" t="s">
        <v>21</v>
      </c>
      <c r="AF1" s="2" t="s">
        <v>13</v>
      </c>
      <c r="AG1" s="2" t="s">
        <v>22</v>
      </c>
      <c r="AH1" s="2" t="s">
        <v>13</v>
      </c>
      <c r="AI1" s="2" t="s">
        <v>23</v>
      </c>
      <c r="AJ1" s="2" t="s">
        <v>13</v>
      </c>
      <c r="AK1" s="2" t="s">
        <v>24</v>
      </c>
      <c r="AL1" s="2" t="s">
        <v>13</v>
      </c>
      <c r="AM1" s="2" t="s">
        <v>25</v>
      </c>
      <c r="AN1" s="2" t="s">
        <v>13</v>
      </c>
      <c r="AO1" s="2" t="s">
        <v>26</v>
      </c>
      <c r="AP1" s="2" t="s">
        <v>13</v>
      </c>
      <c r="AQ1" s="2" t="s">
        <v>27</v>
      </c>
      <c r="AR1" s="2" t="s">
        <v>13</v>
      </c>
      <c r="AS1" s="2" t="s">
        <v>28</v>
      </c>
      <c r="AT1" s="2" t="s">
        <v>13</v>
      </c>
      <c r="AU1" s="2" t="s">
        <v>29</v>
      </c>
      <c r="AV1" s="2" t="s">
        <v>13</v>
      </c>
      <c r="AW1" s="2" t="s">
        <v>30</v>
      </c>
      <c r="AX1" s="2" t="s">
        <v>13</v>
      </c>
      <c r="AY1" s="2" t="s">
        <v>31</v>
      </c>
      <c r="AZ1" s="2" t="s">
        <v>13</v>
      </c>
      <c r="BA1" s="2" t="s">
        <v>32</v>
      </c>
      <c r="BB1" s="2" t="s">
        <v>13</v>
      </c>
      <c r="BC1" s="2" t="s">
        <v>360</v>
      </c>
      <c r="BD1" s="2" t="s">
        <v>13</v>
      </c>
      <c r="BE1" s="2" t="s">
        <v>361</v>
      </c>
      <c r="BF1" s="2" t="s">
        <v>13</v>
      </c>
      <c r="BG1" s="2" t="s">
        <v>33</v>
      </c>
      <c r="BH1" s="2" t="s">
        <v>362</v>
      </c>
      <c r="BI1" s="2" t="s">
        <v>34</v>
      </c>
      <c r="BJ1" s="2" t="s">
        <v>35</v>
      </c>
      <c r="BK1" s="2" t="s">
        <v>363</v>
      </c>
      <c r="BL1" s="2" t="s">
        <v>364</v>
      </c>
      <c r="BM1" s="2" t="s">
        <v>365</v>
      </c>
      <c r="BN1" s="2" t="s">
        <v>36</v>
      </c>
      <c r="BO1" s="2" t="s">
        <v>37</v>
      </c>
      <c r="BP1" s="2" t="s">
        <v>38</v>
      </c>
      <c r="BQ1" s="2" t="s">
        <v>39</v>
      </c>
      <c r="BR1" s="2" t="s">
        <v>40</v>
      </c>
      <c r="BS1" s="2" t="s">
        <v>41</v>
      </c>
      <c r="BT1" s="2" t="s">
        <v>42</v>
      </c>
      <c r="BU1" s="2" t="s">
        <v>43</v>
      </c>
      <c r="BV1" s="2" t="s">
        <v>44</v>
      </c>
      <c r="BW1" s="2" t="s">
        <v>45</v>
      </c>
      <c r="BX1" s="2" t="s">
        <v>46</v>
      </c>
      <c r="BY1" s="2" t="s">
        <v>47</v>
      </c>
      <c r="BZ1" s="2" t="s">
        <v>48</v>
      </c>
      <c r="CA1" s="2" t="s">
        <v>49</v>
      </c>
      <c r="CB1" s="2" t="s">
        <v>50</v>
      </c>
      <c r="CC1" s="2" t="s">
        <v>51</v>
      </c>
      <c r="CD1" s="2" t="s">
        <v>52</v>
      </c>
      <c r="CE1" s="2" t="s">
        <v>53</v>
      </c>
      <c r="CF1" s="2" t="s">
        <v>54</v>
      </c>
      <c r="CG1" s="2" t="s">
        <v>55</v>
      </c>
      <c r="CH1" s="2" t="s">
        <v>56</v>
      </c>
      <c r="CI1" s="2" t="s">
        <v>57</v>
      </c>
      <c r="CJ1" s="2" t="s">
        <v>58</v>
      </c>
      <c r="CK1" s="2" t="s">
        <v>59</v>
      </c>
      <c r="CL1" s="4" t="s">
        <v>60</v>
      </c>
      <c r="CM1" s="2" t="s">
        <v>61</v>
      </c>
      <c r="CN1" s="2" t="s">
        <v>366</v>
      </c>
    </row>
    <row r="2" spans="1:92" x14ac:dyDescent="0.3">
      <c r="A2" s="2" t="s">
        <v>180</v>
      </c>
      <c r="B2" s="2" t="s">
        <v>181</v>
      </c>
      <c r="C2" s="2" t="s">
        <v>62</v>
      </c>
      <c r="D2" s="2"/>
      <c r="E2" s="2" t="str">
        <f>"009942487730"</f>
        <v>009942487730</v>
      </c>
      <c r="F2" s="3">
        <v>44658</v>
      </c>
      <c r="G2" s="2">
        <v>202301</v>
      </c>
      <c r="H2" s="2" t="s">
        <v>93</v>
      </c>
      <c r="I2" s="2" t="s">
        <v>94</v>
      </c>
      <c r="J2" s="2" t="s">
        <v>182</v>
      </c>
      <c r="K2" s="2" t="s">
        <v>65</v>
      </c>
      <c r="L2" s="2" t="s">
        <v>88</v>
      </c>
      <c r="M2" s="2" t="s">
        <v>89</v>
      </c>
      <c r="N2" s="2" t="s">
        <v>158</v>
      </c>
      <c r="O2" s="2" t="s">
        <v>68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51.79</v>
      </c>
      <c r="AL2" s="2">
        <v>0</v>
      </c>
      <c r="AM2" s="2">
        <v>0</v>
      </c>
      <c r="AN2" s="2">
        <v>0</v>
      </c>
      <c r="AO2" s="2">
        <v>5.25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13.3</v>
      </c>
      <c r="BJ2" s="2">
        <v>19.2</v>
      </c>
      <c r="BK2" s="2">
        <v>20</v>
      </c>
      <c r="BL2" s="2">
        <v>158.59</v>
      </c>
      <c r="BM2" s="2">
        <v>23.79</v>
      </c>
      <c r="BN2" s="2">
        <v>182.38</v>
      </c>
      <c r="BO2" s="2">
        <v>182.38</v>
      </c>
      <c r="BP2" s="2"/>
      <c r="BQ2" s="2" t="s">
        <v>183</v>
      </c>
      <c r="BR2" s="2" t="s">
        <v>184</v>
      </c>
      <c r="BS2" s="3">
        <v>44662</v>
      </c>
      <c r="BT2" s="5">
        <v>0.4236111111111111</v>
      </c>
      <c r="BU2" s="2" t="s">
        <v>185</v>
      </c>
      <c r="BV2" s="2" t="s">
        <v>69</v>
      </c>
      <c r="BW2" s="2"/>
      <c r="BX2" s="2"/>
      <c r="BY2" s="2">
        <v>96022.5</v>
      </c>
      <c r="BZ2" s="2" t="s">
        <v>153</v>
      </c>
      <c r="CA2" s="2" t="s">
        <v>152</v>
      </c>
      <c r="CB2" s="2"/>
      <c r="CC2" s="2" t="s">
        <v>89</v>
      </c>
      <c r="CD2" s="2">
        <v>2055</v>
      </c>
      <c r="CE2" s="2" t="s">
        <v>72</v>
      </c>
      <c r="CF2" s="3">
        <v>44662</v>
      </c>
      <c r="CG2" s="2"/>
      <c r="CH2" s="2"/>
      <c r="CI2" s="2">
        <v>2</v>
      </c>
      <c r="CJ2" s="2">
        <v>2</v>
      </c>
      <c r="CK2" s="2">
        <v>41</v>
      </c>
      <c r="CL2" s="4" t="s">
        <v>73</v>
      </c>
      <c r="CM2" s="2"/>
      <c r="CN2" s="2"/>
    </row>
    <row r="3" spans="1:92" x14ac:dyDescent="0.3">
      <c r="A3" s="2" t="s">
        <v>180</v>
      </c>
      <c r="B3" s="2" t="s">
        <v>181</v>
      </c>
      <c r="C3" s="2" t="s">
        <v>62</v>
      </c>
      <c r="D3" s="2"/>
      <c r="E3" s="2" t="str">
        <f>"009942487723"</f>
        <v>009942487723</v>
      </c>
      <c r="F3" s="3">
        <v>44657</v>
      </c>
      <c r="G3" s="2">
        <v>202301</v>
      </c>
      <c r="H3" s="2" t="s">
        <v>93</v>
      </c>
      <c r="I3" s="2" t="s">
        <v>94</v>
      </c>
      <c r="J3" s="2" t="s">
        <v>182</v>
      </c>
      <c r="K3" s="2" t="s">
        <v>65</v>
      </c>
      <c r="L3" s="2" t="s">
        <v>186</v>
      </c>
      <c r="M3" s="2" t="s">
        <v>187</v>
      </c>
      <c r="N3" s="2" t="s">
        <v>188</v>
      </c>
      <c r="O3" s="2" t="s">
        <v>68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60.56</v>
      </c>
      <c r="AL3" s="2">
        <v>0</v>
      </c>
      <c r="AM3" s="2">
        <v>0</v>
      </c>
      <c r="AN3" s="2">
        <v>0</v>
      </c>
      <c r="AO3" s="2">
        <v>5.25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184.56</v>
      </c>
      <c r="BM3" s="2">
        <v>27.68</v>
      </c>
      <c r="BN3" s="2">
        <v>212.24</v>
      </c>
      <c r="BO3" s="2">
        <v>212.24</v>
      </c>
      <c r="BP3" s="2"/>
      <c r="BQ3" s="2" t="s">
        <v>189</v>
      </c>
      <c r="BR3" s="2" t="s">
        <v>184</v>
      </c>
      <c r="BS3" s="3">
        <v>44659</v>
      </c>
      <c r="BT3" s="5">
        <v>0.57916666666666672</v>
      </c>
      <c r="BU3" s="2" t="s">
        <v>190</v>
      </c>
      <c r="BV3" s="2" t="s">
        <v>69</v>
      </c>
      <c r="BW3" s="2"/>
      <c r="BX3" s="2"/>
      <c r="BY3" s="2">
        <v>1200</v>
      </c>
      <c r="BZ3" s="2" t="s">
        <v>107</v>
      </c>
      <c r="CA3" s="2" t="s">
        <v>176</v>
      </c>
      <c r="CB3" s="2"/>
      <c r="CC3" s="2" t="s">
        <v>187</v>
      </c>
      <c r="CD3" s="2">
        <v>2351</v>
      </c>
      <c r="CE3" s="2" t="s">
        <v>72</v>
      </c>
      <c r="CF3" s="3">
        <v>44659</v>
      </c>
      <c r="CG3" s="2"/>
      <c r="CH3" s="2"/>
      <c r="CI3" s="2">
        <v>3</v>
      </c>
      <c r="CJ3" s="2">
        <v>2</v>
      </c>
      <c r="CK3" s="2">
        <v>43</v>
      </c>
      <c r="CL3" s="4" t="s">
        <v>73</v>
      </c>
      <c r="CM3" s="2"/>
      <c r="CN3" s="2"/>
    </row>
    <row r="4" spans="1:92" x14ac:dyDescent="0.3">
      <c r="A4" s="2" t="s">
        <v>180</v>
      </c>
      <c r="B4" s="2" t="s">
        <v>181</v>
      </c>
      <c r="C4" s="2" t="s">
        <v>62</v>
      </c>
      <c r="D4" s="2"/>
      <c r="E4" s="2" t="str">
        <f>"009942487727"</f>
        <v>009942487727</v>
      </c>
      <c r="F4" s="3">
        <v>44658</v>
      </c>
      <c r="G4" s="2">
        <v>202301</v>
      </c>
      <c r="H4" s="2" t="s">
        <v>93</v>
      </c>
      <c r="I4" s="2" t="s">
        <v>94</v>
      </c>
      <c r="J4" s="2" t="s">
        <v>182</v>
      </c>
      <c r="K4" s="2" t="s">
        <v>65</v>
      </c>
      <c r="L4" s="2" t="s">
        <v>91</v>
      </c>
      <c r="M4" s="2" t="s">
        <v>92</v>
      </c>
      <c r="N4" s="2" t="s">
        <v>191</v>
      </c>
      <c r="O4" s="2" t="s">
        <v>68</v>
      </c>
      <c r="P4" s="2" t="str">
        <f>"INV180246                     "</f>
        <v xml:space="preserve">INV180246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42.94</v>
      </c>
      <c r="AL4" s="2">
        <v>0</v>
      </c>
      <c r="AM4" s="2">
        <v>0</v>
      </c>
      <c r="AN4" s="2">
        <v>0</v>
      </c>
      <c r="AO4" s="2">
        <v>5.25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10.4</v>
      </c>
      <c r="BJ4" s="2">
        <v>7</v>
      </c>
      <c r="BK4" s="2">
        <v>11</v>
      </c>
      <c r="BL4" s="2">
        <v>132.38999999999999</v>
      </c>
      <c r="BM4" s="2">
        <v>19.86</v>
      </c>
      <c r="BN4" s="2">
        <v>152.25</v>
      </c>
      <c r="BO4" s="2">
        <v>152.25</v>
      </c>
      <c r="BP4" s="2"/>
      <c r="BQ4" s="2" t="s">
        <v>192</v>
      </c>
      <c r="BR4" s="2" t="s">
        <v>184</v>
      </c>
      <c r="BS4" s="3">
        <v>44662</v>
      </c>
      <c r="BT4" s="5">
        <v>0.40833333333333338</v>
      </c>
      <c r="BU4" s="2" t="s">
        <v>193</v>
      </c>
      <c r="BV4" s="2" t="s">
        <v>69</v>
      </c>
      <c r="BW4" s="2"/>
      <c r="BX4" s="2"/>
      <c r="BY4" s="2">
        <v>34765.199999999997</v>
      </c>
      <c r="BZ4" s="2" t="s">
        <v>153</v>
      </c>
      <c r="CA4" s="2" t="s">
        <v>114</v>
      </c>
      <c r="CB4" s="2"/>
      <c r="CC4" s="2" t="s">
        <v>92</v>
      </c>
      <c r="CD4" s="2">
        <v>6001</v>
      </c>
      <c r="CE4" s="2" t="s">
        <v>72</v>
      </c>
      <c r="CF4" s="3">
        <v>44663</v>
      </c>
      <c r="CG4" s="2"/>
      <c r="CH4" s="2"/>
      <c r="CI4" s="2">
        <v>2</v>
      </c>
      <c r="CJ4" s="2">
        <v>2</v>
      </c>
      <c r="CK4" s="2">
        <v>41</v>
      </c>
      <c r="CL4" s="4" t="s">
        <v>73</v>
      </c>
      <c r="CM4" s="2"/>
      <c r="CN4" s="2"/>
    </row>
    <row r="5" spans="1:92" x14ac:dyDescent="0.3">
      <c r="A5" s="2" t="s">
        <v>180</v>
      </c>
      <c r="B5" s="2" t="s">
        <v>181</v>
      </c>
      <c r="C5" s="2" t="s">
        <v>62</v>
      </c>
      <c r="D5" s="2"/>
      <c r="E5" s="2" t="str">
        <f>"009942487722"</f>
        <v>009942487722</v>
      </c>
      <c r="F5" s="3">
        <v>44657</v>
      </c>
      <c r="G5" s="2">
        <v>202301</v>
      </c>
      <c r="H5" s="2" t="s">
        <v>93</v>
      </c>
      <c r="I5" s="2" t="s">
        <v>94</v>
      </c>
      <c r="J5" s="2" t="s">
        <v>182</v>
      </c>
      <c r="K5" s="2" t="s">
        <v>65</v>
      </c>
      <c r="L5" s="2" t="s">
        <v>194</v>
      </c>
      <c r="M5" s="2" t="s">
        <v>195</v>
      </c>
      <c r="N5" s="2" t="s">
        <v>196</v>
      </c>
      <c r="O5" s="2" t="s">
        <v>68</v>
      </c>
      <c r="P5" s="2" t="str">
        <f>"                              "</f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60.56</v>
      </c>
      <c r="AL5" s="2">
        <v>0</v>
      </c>
      <c r="AM5" s="2">
        <v>0</v>
      </c>
      <c r="AN5" s="2">
        <v>0</v>
      </c>
      <c r="AO5" s="2">
        <v>5.25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9.6999999999999993</v>
      </c>
      <c r="BJ5" s="2">
        <v>12.6</v>
      </c>
      <c r="BK5" s="2">
        <v>13</v>
      </c>
      <c r="BL5" s="2">
        <v>184.56</v>
      </c>
      <c r="BM5" s="2">
        <v>27.68</v>
      </c>
      <c r="BN5" s="2">
        <v>212.24</v>
      </c>
      <c r="BO5" s="2">
        <v>212.24</v>
      </c>
      <c r="BP5" s="2"/>
      <c r="BQ5" s="2"/>
      <c r="BR5" s="2" t="s">
        <v>184</v>
      </c>
      <c r="BS5" s="3">
        <v>44663</v>
      </c>
      <c r="BT5" s="5">
        <v>0.59027777777777779</v>
      </c>
      <c r="BU5" s="2" t="s">
        <v>197</v>
      </c>
      <c r="BV5" s="2" t="s">
        <v>73</v>
      </c>
      <c r="BW5" s="2" t="s">
        <v>104</v>
      </c>
      <c r="BX5" s="2" t="s">
        <v>85</v>
      </c>
      <c r="BY5" s="2">
        <v>63050.400000000001</v>
      </c>
      <c r="BZ5" s="2" t="s">
        <v>107</v>
      </c>
      <c r="CA5" s="2" t="s">
        <v>198</v>
      </c>
      <c r="CB5" s="2"/>
      <c r="CC5" s="2" t="s">
        <v>195</v>
      </c>
      <c r="CD5" s="2">
        <v>1380</v>
      </c>
      <c r="CE5" s="2" t="s">
        <v>72</v>
      </c>
      <c r="CF5" s="3">
        <v>44663</v>
      </c>
      <c r="CG5" s="2"/>
      <c r="CH5" s="2"/>
      <c r="CI5" s="2">
        <v>3</v>
      </c>
      <c r="CJ5" s="2">
        <v>4</v>
      </c>
      <c r="CK5" s="2">
        <v>43</v>
      </c>
      <c r="CL5" s="4" t="s">
        <v>73</v>
      </c>
      <c r="CM5" s="2"/>
      <c r="CN5" s="2"/>
    </row>
    <row r="6" spans="1:92" x14ac:dyDescent="0.3">
      <c r="A6" s="2" t="s">
        <v>180</v>
      </c>
      <c r="B6" s="2" t="s">
        <v>181</v>
      </c>
      <c r="C6" s="2" t="s">
        <v>62</v>
      </c>
      <c r="D6" s="2"/>
      <c r="E6" s="2" t="str">
        <f>"009942487729"</f>
        <v>009942487729</v>
      </c>
      <c r="F6" s="3">
        <v>44658</v>
      </c>
      <c r="G6" s="2">
        <v>202301</v>
      </c>
      <c r="H6" s="2" t="s">
        <v>93</v>
      </c>
      <c r="I6" s="2" t="s">
        <v>94</v>
      </c>
      <c r="J6" s="2" t="s">
        <v>182</v>
      </c>
      <c r="K6" s="2" t="s">
        <v>65</v>
      </c>
      <c r="L6" s="2" t="s">
        <v>122</v>
      </c>
      <c r="M6" s="2" t="s">
        <v>123</v>
      </c>
      <c r="N6" s="2" t="s">
        <v>199</v>
      </c>
      <c r="O6" s="2" t="s">
        <v>68</v>
      </c>
      <c r="P6" s="2" t="str">
        <f>"                              "</f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82.23</v>
      </c>
      <c r="AL6" s="2">
        <v>0</v>
      </c>
      <c r="AM6" s="2">
        <v>0</v>
      </c>
      <c r="AN6" s="2">
        <v>0</v>
      </c>
      <c r="AO6" s="2">
        <v>5.25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14.6</v>
      </c>
      <c r="BJ6" s="2">
        <v>22</v>
      </c>
      <c r="BK6" s="2">
        <v>22</v>
      </c>
      <c r="BL6" s="2">
        <v>248.72</v>
      </c>
      <c r="BM6" s="2">
        <v>37.31</v>
      </c>
      <c r="BN6" s="2">
        <v>286.02999999999997</v>
      </c>
      <c r="BO6" s="2">
        <v>286.02999999999997</v>
      </c>
      <c r="BP6" s="2"/>
      <c r="BQ6" s="2" t="s">
        <v>200</v>
      </c>
      <c r="BR6" s="2" t="s">
        <v>184</v>
      </c>
      <c r="BS6" s="3">
        <v>44670</v>
      </c>
      <c r="BT6" s="5">
        <v>0.56597222222222221</v>
      </c>
      <c r="BU6" s="2" t="s">
        <v>201</v>
      </c>
      <c r="BV6" s="2" t="s">
        <v>73</v>
      </c>
      <c r="BW6" s="2" t="s">
        <v>99</v>
      </c>
      <c r="BX6" s="2" t="s">
        <v>100</v>
      </c>
      <c r="BY6" s="2">
        <v>109893.4</v>
      </c>
      <c r="BZ6" s="2" t="s">
        <v>107</v>
      </c>
      <c r="CA6" s="2"/>
      <c r="CB6" s="2"/>
      <c r="CC6" s="2" t="s">
        <v>123</v>
      </c>
      <c r="CD6" s="2">
        <v>3290</v>
      </c>
      <c r="CE6" s="2" t="s">
        <v>72</v>
      </c>
      <c r="CF6" s="3">
        <v>44672</v>
      </c>
      <c r="CG6" s="2"/>
      <c r="CH6" s="2"/>
      <c r="CI6" s="2">
        <v>3</v>
      </c>
      <c r="CJ6" s="2">
        <v>8</v>
      </c>
      <c r="CK6" s="2">
        <v>43</v>
      </c>
      <c r="CL6" s="4" t="s">
        <v>73</v>
      </c>
      <c r="CM6" s="2"/>
      <c r="CN6" s="2"/>
    </row>
    <row r="7" spans="1:92" x14ac:dyDescent="0.3">
      <c r="A7" s="2" t="s">
        <v>180</v>
      </c>
      <c r="B7" s="2" t="s">
        <v>181</v>
      </c>
      <c r="C7" s="2" t="s">
        <v>62</v>
      </c>
      <c r="D7" s="2"/>
      <c r="E7" s="2" t="str">
        <f>"009942487726"</f>
        <v>009942487726</v>
      </c>
      <c r="F7" s="3">
        <v>44657</v>
      </c>
      <c r="G7" s="2">
        <v>202301</v>
      </c>
      <c r="H7" s="2" t="s">
        <v>93</v>
      </c>
      <c r="I7" s="2" t="s">
        <v>94</v>
      </c>
      <c r="J7" s="2" t="s">
        <v>182</v>
      </c>
      <c r="K7" s="2" t="s">
        <v>65</v>
      </c>
      <c r="L7" s="2" t="s">
        <v>66</v>
      </c>
      <c r="M7" s="2" t="s">
        <v>67</v>
      </c>
      <c r="N7" s="2" t="s">
        <v>202</v>
      </c>
      <c r="O7" s="2" t="s">
        <v>81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22.21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15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80.75</v>
      </c>
      <c r="BM7" s="2">
        <v>12.11</v>
      </c>
      <c r="BN7" s="2">
        <v>92.86</v>
      </c>
      <c r="BO7" s="2">
        <v>92.86</v>
      </c>
      <c r="BP7" s="2"/>
      <c r="BQ7" s="2"/>
      <c r="BR7" s="2" t="s">
        <v>184</v>
      </c>
      <c r="BS7" s="3">
        <v>44659</v>
      </c>
      <c r="BT7" s="5">
        <v>0.5180555555555556</v>
      </c>
      <c r="BU7" s="2" t="s">
        <v>203</v>
      </c>
      <c r="BV7" s="2" t="s">
        <v>73</v>
      </c>
      <c r="BW7" s="2"/>
      <c r="BX7" s="2"/>
      <c r="BY7" s="2">
        <v>1200</v>
      </c>
      <c r="BZ7" s="2" t="s">
        <v>103</v>
      </c>
      <c r="CA7" s="2" t="s">
        <v>204</v>
      </c>
      <c r="CB7" s="2"/>
      <c r="CC7" s="2" t="s">
        <v>67</v>
      </c>
      <c r="CD7" s="2">
        <v>152</v>
      </c>
      <c r="CE7" s="2" t="s">
        <v>72</v>
      </c>
      <c r="CF7" s="3">
        <v>44662</v>
      </c>
      <c r="CG7" s="2"/>
      <c r="CH7" s="2"/>
      <c r="CI7" s="2">
        <v>1</v>
      </c>
      <c r="CJ7" s="2">
        <v>2</v>
      </c>
      <c r="CK7" s="2">
        <v>21</v>
      </c>
      <c r="CL7" s="4" t="s">
        <v>73</v>
      </c>
      <c r="CM7" s="2"/>
      <c r="CN7" s="2"/>
    </row>
    <row r="8" spans="1:92" x14ac:dyDescent="0.3">
      <c r="A8" s="2" t="s">
        <v>180</v>
      </c>
      <c r="B8" s="2" t="s">
        <v>181</v>
      </c>
      <c r="C8" s="2" t="s">
        <v>62</v>
      </c>
      <c r="D8" s="2"/>
      <c r="E8" s="2" t="str">
        <f>"009942487720"</f>
        <v>009942487720</v>
      </c>
      <c r="F8" s="3">
        <v>44657</v>
      </c>
      <c r="G8" s="2">
        <v>202301</v>
      </c>
      <c r="H8" s="2" t="s">
        <v>93</v>
      </c>
      <c r="I8" s="2" t="s">
        <v>94</v>
      </c>
      <c r="J8" s="2" t="s">
        <v>182</v>
      </c>
      <c r="K8" s="2" t="s">
        <v>65</v>
      </c>
      <c r="L8" s="2" t="s">
        <v>88</v>
      </c>
      <c r="M8" s="2" t="s">
        <v>89</v>
      </c>
      <c r="N8" s="2" t="s">
        <v>205</v>
      </c>
      <c r="O8" s="2" t="s">
        <v>81</v>
      </c>
      <c r="P8" s="2" t="str">
        <f>"180158                        "</f>
        <v xml:space="preserve">180158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22.21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65.75</v>
      </c>
      <c r="BM8" s="2">
        <v>9.86</v>
      </c>
      <c r="BN8" s="2">
        <v>75.61</v>
      </c>
      <c r="BO8" s="2">
        <v>75.61</v>
      </c>
      <c r="BP8" s="2"/>
      <c r="BQ8" s="2"/>
      <c r="BR8" s="2" t="s">
        <v>184</v>
      </c>
      <c r="BS8" s="3">
        <v>44658</v>
      </c>
      <c r="BT8" s="5">
        <v>0.40208333333333335</v>
      </c>
      <c r="BU8" s="2" t="s">
        <v>206</v>
      </c>
      <c r="BV8" s="2" t="s">
        <v>69</v>
      </c>
      <c r="BW8" s="2"/>
      <c r="BX8" s="2"/>
      <c r="BY8" s="2">
        <v>1200</v>
      </c>
      <c r="BZ8" s="2" t="s">
        <v>19</v>
      </c>
      <c r="CA8" s="2" t="s">
        <v>207</v>
      </c>
      <c r="CB8" s="2"/>
      <c r="CC8" s="2" t="s">
        <v>89</v>
      </c>
      <c r="CD8" s="2">
        <v>2198</v>
      </c>
      <c r="CE8" s="2" t="s">
        <v>72</v>
      </c>
      <c r="CF8" s="3">
        <v>44658</v>
      </c>
      <c r="CG8" s="2"/>
      <c r="CH8" s="2"/>
      <c r="CI8" s="2">
        <v>1</v>
      </c>
      <c r="CJ8" s="2">
        <v>1</v>
      </c>
      <c r="CK8" s="2">
        <v>21</v>
      </c>
      <c r="CL8" s="4" t="s">
        <v>73</v>
      </c>
      <c r="CM8" s="2"/>
      <c r="CN8" s="2"/>
    </row>
    <row r="9" spans="1:92" x14ac:dyDescent="0.3">
      <c r="A9" s="2" t="s">
        <v>180</v>
      </c>
      <c r="B9" s="2" t="s">
        <v>181</v>
      </c>
      <c r="C9" s="2" t="s">
        <v>62</v>
      </c>
      <c r="D9" s="2"/>
      <c r="E9" s="2" t="str">
        <f>"009942487719"</f>
        <v>009942487719</v>
      </c>
      <c r="F9" s="3">
        <v>44657</v>
      </c>
      <c r="G9" s="2">
        <v>202301</v>
      </c>
      <c r="H9" s="2" t="s">
        <v>93</v>
      </c>
      <c r="I9" s="2" t="s">
        <v>94</v>
      </c>
      <c r="J9" s="2" t="s">
        <v>182</v>
      </c>
      <c r="K9" s="2" t="s">
        <v>65</v>
      </c>
      <c r="L9" s="2" t="s">
        <v>164</v>
      </c>
      <c r="M9" s="2" t="s">
        <v>165</v>
      </c>
      <c r="N9" s="2" t="s">
        <v>208</v>
      </c>
      <c r="O9" s="2" t="s">
        <v>68</v>
      </c>
      <c r="P9" s="2" t="str">
        <f>"180170                        "</f>
        <v xml:space="preserve">180170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69.849999999999994</v>
      </c>
      <c r="AL9" s="2">
        <v>0</v>
      </c>
      <c r="AM9" s="2">
        <v>0</v>
      </c>
      <c r="AN9" s="2">
        <v>0</v>
      </c>
      <c r="AO9" s="2">
        <v>5.25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17.5</v>
      </c>
      <c r="BJ9" s="2">
        <v>5.0999999999999996</v>
      </c>
      <c r="BK9" s="2">
        <v>18</v>
      </c>
      <c r="BL9" s="2">
        <v>212.06</v>
      </c>
      <c r="BM9" s="2">
        <v>31.81</v>
      </c>
      <c r="BN9" s="2">
        <v>243.87</v>
      </c>
      <c r="BO9" s="2">
        <v>243.87</v>
      </c>
      <c r="BP9" s="2"/>
      <c r="BQ9" s="2"/>
      <c r="BR9" s="2" t="s">
        <v>184</v>
      </c>
      <c r="BS9" s="3">
        <v>44663</v>
      </c>
      <c r="BT9" s="5">
        <v>0.4152777777777778</v>
      </c>
      <c r="BU9" s="2" t="s">
        <v>209</v>
      </c>
      <c r="BV9" s="2" t="s">
        <v>73</v>
      </c>
      <c r="BW9" s="2" t="s">
        <v>99</v>
      </c>
      <c r="BX9" s="2" t="s">
        <v>210</v>
      </c>
      <c r="BY9" s="2">
        <v>25592.21</v>
      </c>
      <c r="BZ9" s="2" t="s">
        <v>107</v>
      </c>
      <c r="CA9" s="2" t="s">
        <v>166</v>
      </c>
      <c r="CB9" s="2"/>
      <c r="CC9" s="2" t="s">
        <v>165</v>
      </c>
      <c r="CD9" s="2">
        <v>8800</v>
      </c>
      <c r="CE9" s="2" t="s">
        <v>72</v>
      </c>
      <c r="CF9" s="3">
        <v>44664</v>
      </c>
      <c r="CG9" s="2"/>
      <c r="CH9" s="2"/>
      <c r="CI9" s="2">
        <v>3</v>
      </c>
      <c r="CJ9" s="2">
        <v>4</v>
      </c>
      <c r="CK9" s="2">
        <v>43</v>
      </c>
      <c r="CL9" s="4" t="s">
        <v>73</v>
      </c>
      <c r="CM9" s="2"/>
      <c r="CN9" s="2"/>
    </row>
    <row r="10" spans="1:92" x14ac:dyDescent="0.3">
      <c r="A10" s="2" t="s">
        <v>180</v>
      </c>
      <c r="B10" s="2" t="s">
        <v>181</v>
      </c>
      <c r="C10" s="2" t="s">
        <v>62</v>
      </c>
      <c r="D10" s="2"/>
      <c r="E10" s="2" t="str">
        <f>"009942487721"</f>
        <v>009942487721</v>
      </c>
      <c r="F10" s="3">
        <v>44657</v>
      </c>
      <c r="G10" s="2">
        <v>202301</v>
      </c>
      <c r="H10" s="2" t="s">
        <v>93</v>
      </c>
      <c r="I10" s="2" t="s">
        <v>94</v>
      </c>
      <c r="J10" s="2" t="s">
        <v>182</v>
      </c>
      <c r="K10" s="2" t="s">
        <v>65</v>
      </c>
      <c r="L10" s="2" t="s">
        <v>119</v>
      </c>
      <c r="M10" s="2" t="s">
        <v>120</v>
      </c>
      <c r="N10" s="2" t="s">
        <v>211</v>
      </c>
      <c r="O10" s="2" t="s">
        <v>81</v>
      </c>
      <c r="P10" s="2" t="str">
        <f>"180192                        "</f>
        <v xml:space="preserve">180192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22.21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65.75</v>
      </c>
      <c r="BM10" s="2">
        <v>9.86</v>
      </c>
      <c r="BN10" s="2">
        <v>75.61</v>
      </c>
      <c r="BO10" s="2">
        <v>75.61</v>
      </c>
      <c r="BP10" s="2"/>
      <c r="BQ10" s="2"/>
      <c r="BR10" s="2" t="s">
        <v>184</v>
      </c>
      <c r="BS10" s="3">
        <v>44658</v>
      </c>
      <c r="BT10" s="5">
        <v>0.38819444444444445</v>
      </c>
      <c r="BU10" s="2" t="s">
        <v>212</v>
      </c>
      <c r="BV10" s="2" t="s">
        <v>69</v>
      </c>
      <c r="BW10" s="2"/>
      <c r="BX10" s="2"/>
      <c r="BY10" s="2">
        <v>1200</v>
      </c>
      <c r="BZ10" s="2" t="s">
        <v>19</v>
      </c>
      <c r="CA10" s="2" t="s">
        <v>121</v>
      </c>
      <c r="CB10" s="2"/>
      <c r="CC10" s="2" t="s">
        <v>120</v>
      </c>
      <c r="CD10" s="2">
        <v>1724</v>
      </c>
      <c r="CE10" s="2" t="s">
        <v>72</v>
      </c>
      <c r="CF10" s="3">
        <v>44658</v>
      </c>
      <c r="CG10" s="2"/>
      <c r="CH10" s="2"/>
      <c r="CI10" s="2">
        <v>1</v>
      </c>
      <c r="CJ10" s="2">
        <v>1</v>
      </c>
      <c r="CK10" s="2">
        <v>21</v>
      </c>
      <c r="CL10" s="4" t="s">
        <v>73</v>
      </c>
      <c r="CM10" s="2"/>
      <c r="CN10" s="2"/>
    </row>
    <row r="11" spans="1:92" x14ac:dyDescent="0.3">
      <c r="A11" s="2" t="s">
        <v>180</v>
      </c>
      <c r="B11" s="2" t="s">
        <v>181</v>
      </c>
      <c r="C11" s="2" t="s">
        <v>62</v>
      </c>
      <c r="D11" s="2"/>
      <c r="E11" s="2" t="str">
        <f>"009941735278"</f>
        <v>009941735278</v>
      </c>
      <c r="F11" s="3">
        <v>44658</v>
      </c>
      <c r="G11" s="2">
        <v>202301</v>
      </c>
      <c r="H11" s="2" t="s">
        <v>86</v>
      </c>
      <c r="I11" s="2" t="s">
        <v>86</v>
      </c>
      <c r="J11" s="2" t="s">
        <v>213</v>
      </c>
      <c r="K11" s="2" t="s">
        <v>65</v>
      </c>
      <c r="L11" s="2" t="s">
        <v>93</v>
      </c>
      <c r="M11" s="2" t="s">
        <v>94</v>
      </c>
      <c r="N11" s="2" t="s">
        <v>214</v>
      </c>
      <c r="O11" s="2" t="s">
        <v>68</v>
      </c>
      <c r="P11" s="2" t="str">
        <f>"JNX0214471647                 "</f>
        <v xml:space="preserve">JNX0214471647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60.56</v>
      </c>
      <c r="AL11" s="2">
        <v>0</v>
      </c>
      <c r="AM11" s="2">
        <v>0</v>
      </c>
      <c r="AN11" s="2">
        <v>0</v>
      </c>
      <c r="AO11" s="2">
        <v>5.25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184.56</v>
      </c>
      <c r="BM11" s="2">
        <v>27.68</v>
      </c>
      <c r="BN11" s="2">
        <v>212.24</v>
      </c>
      <c r="BO11" s="2">
        <v>212.24</v>
      </c>
      <c r="BP11" s="2"/>
      <c r="BQ11" s="2" t="s">
        <v>156</v>
      </c>
      <c r="BR11" s="2" t="s">
        <v>215</v>
      </c>
      <c r="BS11" s="3">
        <v>44659</v>
      </c>
      <c r="BT11" s="5">
        <v>0.37291666666666662</v>
      </c>
      <c r="BU11" s="2" t="s">
        <v>216</v>
      </c>
      <c r="BV11" s="2" t="s">
        <v>69</v>
      </c>
      <c r="BW11" s="2"/>
      <c r="BX11" s="2"/>
      <c r="BY11" s="2">
        <v>1200</v>
      </c>
      <c r="BZ11" s="2" t="s">
        <v>107</v>
      </c>
      <c r="CA11" s="2" t="s">
        <v>127</v>
      </c>
      <c r="CB11" s="2"/>
      <c r="CC11" s="2" t="s">
        <v>94</v>
      </c>
      <c r="CD11" s="2">
        <v>7945</v>
      </c>
      <c r="CE11" s="2" t="s">
        <v>72</v>
      </c>
      <c r="CF11" s="3">
        <v>44662</v>
      </c>
      <c r="CG11" s="2"/>
      <c r="CH11" s="2"/>
      <c r="CI11" s="2">
        <v>2</v>
      </c>
      <c r="CJ11" s="2">
        <v>1</v>
      </c>
      <c r="CK11" s="2">
        <v>43</v>
      </c>
      <c r="CL11" s="4" t="s">
        <v>73</v>
      </c>
      <c r="CM11" s="2"/>
      <c r="CN11" s="2"/>
    </row>
    <row r="12" spans="1:92" x14ac:dyDescent="0.3">
      <c r="A12" s="2" t="s">
        <v>180</v>
      </c>
      <c r="B12" s="2" t="s">
        <v>181</v>
      </c>
      <c r="C12" s="2" t="s">
        <v>62</v>
      </c>
      <c r="D12" s="2"/>
      <c r="E12" s="2" t="str">
        <f>"009942487733"</f>
        <v>009942487733</v>
      </c>
      <c r="F12" s="3">
        <v>44659</v>
      </c>
      <c r="G12" s="2">
        <v>202301</v>
      </c>
      <c r="H12" s="2" t="s">
        <v>93</v>
      </c>
      <c r="I12" s="2" t="s">
        <v>94</v>
      </c>
      <c r="J12" s="2" t="s">
        <v>182</v>
      </c>
      <c r="K12" s="2" t="s">
        <v>65</v>
      </c>
      <c r="L12" s="2" t="s">
        <v>96</v>
      </c>
      <c r="M12" s="2" t="s">
        <v>97</v>
      </c>
      <c r="N12" s="2" t="s">
        <v>217</v>
      </c>
      <c r="O12" s="2" t="s">
        <v>68</v>
      </c>
      <c r="P12" s="2" t="str">
        <f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35.07</v>
      </c>
      <c r="AL12" s="2">
        <v>0</v>
      </c>
      <c r="AM12" s="2">
        <v>0</v>
      </c>
      <c r="AN12" s="2">
        <v>0</v>
      </c>
      <c r="AO12" s="2">
        <v>5.25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16.100000000000001</v>
      </c>
      <c r="BJ12" s="2">
        <v>11.8</v>
      </c>
      <c r="BK12" s="2">
        <v>17</v>
      </c>
      <c r="BL12" s="2">
        <v>109.09</v>
      </c>
      <c r="BM12" s="2">
        <v>16.36</v>
      </c>
      <c r="BN12" s="2">
        <v>125.45</v>
      </c>
      <c r="BO12" s="2">
        <v>125.45</v>
      </c>
      <c r="BP12" s="2"/>
      <c r="BQ12" s="2"/>
      <c r="BR12" s="2" t="s">
        <v>184</v>
      </c>
      <c r="BS12" s="3">
        <v>44662</v>
      </c>
      <c r="BT12" s="5">
        <v>0.41666666666666669</v>
      </c>
      <c r="BU12" s="2" t="s">
        <v>218</v>
      </c>
      <c r="BV12" s="2" t="s">
        <v>69</v>
      </c>
      <c r="BW12" s="2"/>
      <c r="BX12" s="2"/>
      <c r="BY12" s="2">
        <v>58978.32</v>
      </c>
      <c r="BZ12" s="2" t="s">
        <v>107</v>
      </c>
      <c r="CA12" s="2"/>
      <c r="CB12" s="2"/>
      <c r="CC12" s="2" t="s">
        <v>97</v>
      </c>
      <c r="CD12" s="2">
        <v>7600</v>
      </c>
      <c r="CE12" s="2" t="s">
        <v>72</v>
      </c>
      <c r="CF12" s="3">
        <v>44663</v>
      </c>
      <c r="CG12" s="2"/>
      <c r="CH12" s="2"/>
      <c r="CI12" s="2">
        <v>1</v>
      </c>
      <c r="CJ12" s="2">
        <v>1</v>
      </c>
      <c r="CK12" s="2">
        <v>42</v>
      </c>
      <c r="CL12" s="4" t="s">
        <v>73</v>
      </c>
      <c r="CM12" s="2"/>
      <c r="CN12" s="2"/>
    </row>
    <row r="13" spans="1:92" x14ac:dyDescent="0.3">
      <c r="A13" s="2" t="s">
        <v>180</v>
      </c>
      <c r="B13" s="2" t="s">
        <v>181</v>
      </c>
      <c r="C13" s="2" t="s">
        <v>62</v>
      </c>
      <c r="D13" s="2"/>
      <c r="E13" s="2" t="str">
        <f>"080010448839"</f>
        <v>080010448839</v>
      </c>
      <c r="F13" s="3">
        <v>44659</v>
      </c>
      <c r="G13" s="2">
        <v>202301</v>
      </c>
      <c r="H13" s="2" t="s">
        <v>82</v>
      </c>
      <c r="I13" s="2" t="s">
        <v>83</v>
      </c>
      <c r="J13" s="2" t="s">
        <v>219</v>
      </c>
      <c r="K13" s="2" t="s">
        <v>65</v>
      </c>
      <c r="L13" s="2" t="s">
        <v>63</v>
      </c>
      <c r="M13" s="2" t="s">
        <v>64</v>
      </c>
      <c r="N13" s="2" t="s">
        <v>220</v>
      </c>
      <c r="O13" s="2" t="s">
        <v>68</v>
      </c>
      <c r="P13" s="2" t="str">
        <f>"x                             "</f>
        <v xml:space="preserve">x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33.130000000000003</v>
      </c>
      <c r="AL13" s="2">
        <v>0</v>
      </c>
      <c r="AM13" s="2">
        <v>0</v>
      </c>
      <c r="AN13" s="2">
        <v>0</v>
      </c>
      <c r="AO13" s="2">
        <v>5.25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1.7</v>
      </c>
      <c r="BJ13" s="2">
        <v>10.1</v>
      </c>
      <c r="BK13" s="2">
        <v>11</v>
      </c>
      <c r="BL13" s="2">
        <v>103.35</v>
      </c>
      <c r="BM13" s="2">
        <v>15.5</v>
      </c>
      <c r="BN13" s="2">
        <v>118.85</v>
      </c>
      <c r="BO13" s="2">
        <v>118.85</v>
      </c>
      <c r="BP13" s="2" t="s">
        <v>125</v>
      </c>
      <c r="BQ13" s="2" t="s">
        <v>221</v>
      </c>
      <c r="BR13" s="2" t="s">
        <v>159</v>
      </c>
      <c r="BS13" s="3">
        <v>44662</v>
      </c>
      <c r="BT13" s="5">
        <v>0.57013888888888886</v>
      </c>
      <c r="BU13" s="2" t="s">
        <v>221</v>
      </c>
      <c r="BV13" s="2" t="s">
        <v>69</v>
      </c>
      <c r="BW13" s="2"/>
      <c r="BX13" s="2"/>
      <c r="BY13" s="2">
        <v>50397.34</v>
      </c>
      <c r="BZ13" s="2" t="s">
        <v>95</v>
      </c>
      <c r="CA13" s="2" t="s">
        <v>222</v>
      </c>
      <c r="CB13" s="2"/>
      <c r="CC13" s="2" t="s">
        <v>64</v>
      </c>
      <c r="CD13" s="2">
        <v>1682</v>
      </c>
      <c r="CE13" s="2" t="s">
        <v>146</v>
      </c>
      <c r="CF13" s="3">
        <v>44662</v>
      </c>
      <c r="CG13" s="2"/>
      <c r="CH13" s="2"/>
      <c r="CI13" s="2">
        <v>1</v>
      </c>
      <c r="CJ13" s="2">
        <v>1</v>
      </c>
      <c r="CK13" s="2">
        <v>42</v>
      </c>
      <c r="CL13" s="4" t="s">
        <v>73</v>
      </c>
      <c r="CM13" s="2"/>
      <c r="CN13" s="2"/>
    </row>
    <row r="14" spans="1:92" x14ac:dyDescent="0.3">
      <c r="A14" s="2" t="s">
        <v>180</v>
      </c>
      <c r="B14" s="2" t="s">
        <v>181</v>
      </c>
      <c r="C14" s="2" t="s">
        <v>62</v>
      </c>
      <c r="D14" s="2"/>
      <c r="E14" s="2" t="str">
        <f>"009942487731"</f>
        <v>009942487731</v>
      </c>
      <c r="F14" s="3">
        <v>44659</v>
      </c>
      <c r="G14" s="2">
        <v>202301</v>
      </c>
      <c r="H14" s="2" t="s">
        <v>93</v>
      </c>
      <c r="I14" s="2" t="s">
        <v>94</v>
      </c>
      <c r="J14" s="2" t="s">
        <v>182</v>
      </c>
      <c r="K14" s="2" t="s">
        <v>65</v>
      </c>
      <c r="L14" s="2" t="s">
        <v>86</v>
      </c>
      <c r="M14" s="2" t="s">
        <v>86</v>
      </c>
      <c r="N14" s="2" t="s">
        <v>223</v>
      </c>
      <c r="O14" s="2" t="s">
        <v>81</v>
      </c>
      <c r="P14" s="2" t="str">
        <f>"180251                        "</f>
        <v xml:space="preserve">180251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266.48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13.3</v>
      </c>
      <c r="BJ14" s="2">
        <v>1.8</v>
      </c>
      <c r="BK14" s="2">
        <v>13.5</v>
      </c>
      <c r="BL14" s="2">
        <v>788.99</v>
      </c>
      <c r="BM14" s="2">
        <v>118.35</v>
      </c>
      <c r="BN14" s="2">
        <v>907.34</v>
      </c>
      <c r="BO14" s="2">
        <v>907.34</v>
      </c>
      <c r="BP14" s="2"/>
      <c r="BQ14" s="2"/>
      <c r="BR14" s="2" t="s">
        <v>184</v>
      </c>
      <c r="BS14" s="3">
        <v>44662</v>
      </c>
      <c r="BT14" s="5">
        <v>0.45902777777777781</v>
      </c>
      <c r="BU14" s="2" t="s">
        <v>224</v>
      </c>
      <c r="BV14" s="2" t="s">
        <v>69</v>
      </c>
      <c r="BW14" s="2"/>
      <c r="BX14" s="2"/>
      <c r="BY14" s="2">
        <v>9045.7000000000007</v>
      </c>
      <c r="BZ14" s="2" t="s">
        <v>19</v>
      </c>
      <c r="CA14" s="2" t="s">
        <v>87</v>
      </c>
      <c r="CB14" s="2"/>
      <c r="CC14" s="2" t="s">
        <v>86</v>
      </c>
      <c r="CD14" s="2">
        <v>1490</v>
      </c>
      <c r="CE14" s="2" t="s">
        <v>72</v>
      </c>
      <c r="CF14" s="3">
        <v>44663</v>
      </c>
      <c r="CG14" s="2"/>
      <c r="CH14" s="2"/>
      <c r="CI14" s="2">
        <v>1</v>
      </c>
      <c r="CJ14" s="2">
        <v>1</v>
      </c>
      <c r="CK14" s="2">
        <v>23</v>
      </c>
      <c r="CL14" s="4" t="s">
        <v>73</v>
      </c>
      <c r="CM14" s="2"/>
      <c r="CN14" s="2"/>
    </row>
    <row r="15" spans="1:92" x14ac:dyDescent="0.3">
      <c r="A15" s="2" t="s">
        <v>180</v>
      </c>
      <c r="B15" s="2" t="s">
        <v>181</v>
      </c>
      <c r="C15" s="2" t="s">
        <v>62</v>
      </c>
      <c r="D15" s="2"/>
      <c r="E15" s="2" t="str">
        <f>"009942487732"</f>
        <v>009942487732</v>
      </c>
      <c r="F15" s="3">
        <v>44659</v>
      </c>
      <c r="G15" s="2">
        <v>202301</v>
      </c>
      <c r="H15" s="2" t="s">
        <v>93</v>
      </c>
      <c r="I15" s="2" t="s">
        <v>94</v>
      </c>
      <c r="J15" s="2" t="s">
        <v>182</v>
      </c>
      <c r="K15" s="2" t="s">
        <v>65</v>
      </c>
      <c r="L15" s="2" t="s">
        <v>66</v>
      </c>
      <c r="M15" s="2" t="s">
        <v>67</v>
      </c>
      <c r="N15" s="2" t="s">
        <v>225</v>
      </c>
      <c r="O15" s="2" t="s">
        <v>81</v>
      </c>
      <c r="P15" s="2" t="str">
        <f>"180255                        "</f>
        <v xml:space="preserve">180255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149.83000000000001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13.2</v>
      </c>
      <c r="BJ15" s="2">
        <v>1.3</v>
      </c>
      <c r="BK15" s="2">
        <v>13.5</v>
      </c>
      <c r="BL15" s="2">
        <v>443.61</v>
      </c>
      <c r="BM15" s="2">
        <v>66.540000000000006</v>
      </c>
      <c r="BN15" s="2">
        <v>510.15</v>
      </c>
      <c r="BO15" s="2">
        <v>510.15</v>
      </c>
      <c r="BP15" s="2"/>
      <c r="BQ15" s="2"/>
      <c r="BR15" s="2" t="s">
        <v>184</v>
      </c>
      <c r="BS15" s="3">
        <v>44662</v>
      </c>
      <c r="BT15" s="5">
        <v>0.40833333333333338</v>
      </c>
      <c r="BU15" s="2" t="s">
        <v>226</v>
      </c>
      <c r="BV15" s="2" t="s">
        <v>69</v>
      </c>
      <c r="BW15" s="2"/>
      <c r="BX15" s="2"/>
      <c r="BY15" s="2">
        <v>6474.9</v>
      </c>
      <c r="BZ15" s="2" t="s">
        <v>70</v>
      </c>
      <c r="CA15" s="2" t="s">
        <v>175</v>
      </c>
      <c r="CB15" s="2"/>
      <c r="CC15" s="2" t="s">
        <v>67</v>
      </c>
      <c r="CD15" s="2">
        <v>181</v>
      </c>
      <c r="CE15" s="2" t="s">
        <v>72</v>
      </c>
      <c r="CF15" s="3">
        <v>44662</v>
      </c>
      <c r="CG15" s="2"/>
      <c r="CH15" s="2"/>
      <c r="CI15" s="2">
        <v>1</v>
      </c>
      <c r="CJ15" s="2">
        <v>1</v>
      </c>
      <c r="CK15" s="2">
        <v>21</v>
      </c>
      <c r="CL15" s="4" t="s">
        <v>73</v>
      </c>
      <c r="CM15" s="2"/>
      <c r="CN15" s="2"/>
    </row>
    <row r="16" spans="1:92" x14ac:dyDescent="0.3">
      <c r="A16" s="2" t="s">
        <v>180</v>
      </c>
      <c r="B16" s="2" t="s">
        <v>181</v>
      </c>
      <c r="C16" s="2" t="s">
        <v>62</v>
      </c>
      <c r="D16" s="2"/>
      <c r="E16" s="2" t="str">
        <f>"009941317296"</f>
        <v>009941317296</v>
      </c>
      <c r="F16" s="3">
        <v>44659</v>
      </c>
      <c r="G16" s="2">
        <v>202301</v>
      </c>
      <c r="H16" s="2" t="s">
        <v>109</v>
      </c>
      <c r="I16" s="2" t="s">
        <v>110</v>
      </c>
      <c r="J16" s="2" t="s">
        <v>227</v>
      </c>
      <c r="K16" s="2" t="s">
        <v>65</v>
      </c>
      <c r="L16" s="2" t="s">
        <v>93</v>
      </c>
      <c r="M16" s="2" t="s">
        <v>94</v>
      </c>
      <c r="N16" s="2" t="s">
        <v>214</v>
      </c>
      <c r="O16" s="2" t="s">
        <v>81</v>
      </c>
      <c r="P16" s="2" t="str">
        <f>"021 448 0123                  "</f>
        <v xml:space="preserve">021 448 0123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22.21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2</v>
      </c>
      <c r="BJ16" s="2">
        <v>1.2</v>
      </c>
      <c r="BK16" s="2">
        <v>2</v>
      </c>
      <c r="BL16" s="2">
        <v>65.75</v>
      </c>
      <c r="BM16" s="2">
        <v>9.86</v>
      </c>
      <c r="BN16" s="2">
        <v>75.61</v>
      </c>
      <c r="BO16" s="2">
        <v>75.61</v>
      </c>
      <c r="BP16" s="2"/>
      <c r="BQ16" s="2"/>
      <c r="BR16" s="2" t="s">
        <v>228</v>
      </c>
      <c r="BS16" s="3">
        <v>44663</v>
      </c>
      <c r="BT16" s="5">
        <v>0.36805555555555558</v>
      </c>
      <c r="BU16" s="2" t="s">
        <v>216</v>
      </c>
      <c r="BV16" s="2" t="s">
        <v>73</v>
      </c>
      <c r="BW16" s="2" t="s">
        <v>115</v>
      </c>
      <c r="BX16" s="2" t="s">
        <v>108</v>
      </c>
      <c r="BY16" s="2">
        <v>6000</v>
      </c>
      <c r="BZ16" s="2" t="s">
        <v>19</v>
      </c>
      <c r="CA16" s="2" t="s">
        <v>127</v>
      </c>
      <c r="CB16" s="2"/>
      <c r="CC16" s="2" t="s">
        <v>94</v>
      </c>
      <c r="CD16" s="2">
        <v>7945</v>
      </c>
      <c r="CE16" s="2" t="s">
        <v>72</v>
      </c>
      <c r="CF16" s="3">
        <v>44664</v>
      </c>
      <c r="CG16" s="2"/>
      <c r="CH16" s="2"/>
      <c r="CI16" s="2">
        <v>1</v>
      </c>
      <c r="CJ16" s="2">
        <v>2</v>
      </c>
      <c r="CK16" s="2">
        <v>21</v>
      </c>
      <c r="CL16" s="4" t="s">
        <v>73</v>
      </c>
      <c r="CM16" s="2"/>
      <c r="CN16" s="2"/>
    </row>
    <row r="17" spans="1:92" x14ac:dyDescent="0.3">
      <c r="A17" s="2" t="s">
        <v>180</v>
      </c>
      <c r="B17" s="2" t="s">
        <v>181</v>
      </c>
      <c r="C17" s="2" t="s">
        <v>62</v>
      </c>
      <c r="D17" s="2"/>
      <c r="E17" s="2" t="str">
        <f>"009942487737"</f>
        <v>009942487737</v>
      </c>
      <c r="F17" s="3">
        <v>44662</v>
      </c>
      <c r="G17" s="2">
        <v>202301</v>
      </c>
      <c r="H17" s="2" t="s">
        <v>93</v>
      </c>
      <c r="I17" s="2" t="s">
        <v>94</v>
      </c>
      <c r="J17" s="2" t="s">
        <v>182</v>
      </c>
      <c r="K17" s="2" t="s">
        <v>65</v>
      </c>
      <c r="L17" s="2" t="s">
        <v>75</v>
      </c>
      <c r="M17" s="2" t="s">
        <v>76</v>
      </c>
      <c r="N17" s="2" t="s">
        <v>229</v>
      </c>
      <c r="O17" s="2" t="s">
        <v>68</v>
      </c>
      <c r="P17" s="2" t="str">
        <f>"INV180352                     "</f>
        <v xml:space="preserve">INV180352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74.8</v>
      </c>
      <c r="AL17" s="2">
        <v>0</v>
      </c>
      <c r="AM17" s="2">
        <v>0</v>
      </c>
      <c r="AN17" s="2">
        <v>0</v>
      </c>
      <c r="AO17" s="2">
        <v>5.25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4.0999999999999996</v>
      </c>
      <c r="BJ17" s="2">
        <v>32.4</v>
      </c>
      <c r="BK17" s="2">
        <v>33</v>
      </c>
      <c r="BL17" s="2">
        <v>226.71</v>
      </c>
      <c r="BM17" s="2">
        <v>34.01</v>
      </c>
      <c r="BN17" s="2">
        <v>260.72000000000003</v>
      </c>
      <c r="BO17" s="2">
        <v>260.72000000000003</v>
      </c>
      <c r="BP17" s="2"/>
      <c r="BQ17" s="2" t="s">
        <v>230</v>
      </c>
      <c r="BR17" s="2" t="s">
        <v>184</v>
      </c>
      <c r="BS17" s="3">
        <v>44665</v>
      </c>
      <c r="BT17" s="5">
        <v>0.43402777777777773</v>
      </c>
      <c r="BU17" s="2" t="s">
        <v>231</v>
      </c>
      <c r="BV17" s="2" t="s">
        <v>73</v>
      </c>
      <c r="BW17" s="2" t="s">
        <v>140</v>
      </c>
      <c r="BX17" s="2" t="s">
        <v>85</v>
      </c>
      <c r="BY17" s="2">
        <v>161755</v>
      </c>
      <c r="BZ17" s="2" t="s">
        <v>95</v>
      </c>
      <c r="CA17" s="2" t="s">
        <v>151</v>
      </c>
      <c r="CB17" s="2"/>
      <c r="CC17" s="2" t="s">
        <v>76</v>
      </c>
      <c r="CD17" s="2">
        <v>157</v>
      </c>
      <c r="CE17" s="2" t="s">
        <v>72</v>
      </c>
      <c r="CF17" s="3">
        <v>44665</v>
      </c>
      <c r="CG17" s="2"/>
      <c r="CH17" s="2"/>
      <c r="CI17" s="2">
        <v>2</v>
      </c>
      <c r="CJ17" s="2">
        <v>3</v>
      </c>
      <c r="CK17" s="2">
        <v>41</v>
      </c>
      <c r="CL17" s="4" t="s">
        <v>73</v>
      </c>
      <c r="CM17" s="2"/>
      <c r="CN17" s="2"/>
    </row>
    <row r="18" spans="1:92" x14ac:dyDescent="0.3">
      <c r="A18" s="2" t="s">
        <v>180</v>
      </c>
      <c r="B18" s="2" t="s">
        <v>181</v>
      </c>
      <c r="C18" s="2" t="s">
        <v>62</v>
      </c>
      <c r="D18" s="2"/>
      <c r="E18" s="2" t="str">
        <f>"009942487740"</f>
        <v>009942487740</v>
      </c>
      <c r="F18" s="3">
        <v>44662</v>
      </c>
      <c r="G18" s="2">
        <v>202301</v>
      </c>
      <c r="H18" s="2" t="s">
        <v>93</v>
      </c>
      <c r="I18" s="2" t="s">
        <v>94</v>
      </c>
      <c r="J18" s="2" t="s">
        <v>182</v>
      </c>
      <c r="K18" s="2" t="s">
        <v>65</v>
      </c>
      <c r="L18" s="2" t="s">
        <v>88</v>
      </c>
      <c r="M18" s="2" t="s">
        <v>89</v>
      </c>
      <c r="N18" s="2" t="s">
        <v>232</v>
      </c>
      <c r="O18" s="2" t="s">
        <v>68</v>
      </c>
      <c r="P18" s="2" t="str">
        <f>"INV180353                     "</f>
        <v xml:space="preserve">INV180353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42.94</v>
      </c>
      <c r="AL18" s="2">
        <v>0</v>
      </c>
      <c r="AM18" s="2">
        <v>0</v>
      </c>
      <c r="AN18" s="2">
        <v>0</v>
      </c>
      <c r="AO18" s="2">
        <v>5.25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1.5</v>
      </c>
      <c r="BJ18" s="2">
        <v>7.5</v>
      </c>
      <c r="BK18" s="2">
        <v>8</v>
      </c>
      <c r="BL18" s="2">
        <v>132.38999999999999</v>
      </c>
      <c r="BM18" s="2">
        <v>19.86</v>
      </c>
      <c r="BN18" s="2">
        <v>152.25</v>
      </c>
      <c r="BO18" s="2">
        <v>152.25</v>
      </c>
      <c r="BP18" s="2"/>
      <c r="BQ18" s="2" t="s">
        <v>233</v>
      </c>
      <c r="BR18" s="2" t="s">
        <v>184</v>
      </c>
      <c r="BS18" s="3">
        <v>44664</v>
      </c>
      <c r="BT18" s="5">
        <v>0.6166666666666667</v>
      </c>
      <c r="BU18" s="2" t="s">
        <v>234</v>
      </c>
      <c r="BV18" s="2" t="s">
        <v>69</v>
      </c>
      <c r="BW18" s="2"/>
      <c r="BX18" s="2"/>
      <c r="BY18" s="2">
        <v>37384.199999999997</v>
      </c>
      <c r="BZ18" s="2" t="s">
        <v>95</v>
      </c>
      <c r="CA18" s="2" t="s">
        <v>145</v>
      </c>
      <c r="CB18" s="2"/>
      <c r="CC18" s="2" t="s">
        <v>89</v>
      </c>
      <c r="CD18" s="2">
        <v>2021</v>
      </c>
      <c r="CE18" s="2" t="s">
        <v>72</v>
      </c>
      <c r="CF18" s="3">
        <v>44665</v>
      </c>
      <c r="CG18" s="2"/>
      <c r="CH18" s="2"/>
      <c r="CI18" s="2">
        <v>2</v>
      </c>
      <c r="CJ18" s="2">
        <v>2</v>
      </c>
      <c r="CK18" s="2">
        <v>41</v>
      </c>
      <c r="CL18" s="4" t="s">
        <v>73</v>
      </c>
      <c r="CM18" s="2"/>
      <c r="CN18" s="2"/>
    </row>
    <row r="19" spans="1:92" x14ac:dyDescent="0.3">
      <c r="A19" s="2" t="s">
        <v>180</v>
      </c>
      <c r="B19" s="2" t="s">
        <v>181</v>
      </c>
      <c r="C19" s="2" t="s">
        <v>62</v>
      </c>
      <c r="D19" s="2"/>
      <c r="E19" s="2" t="str">
        <f>"009942487738"</f>
        <v>009942487738</v>
      </c>
      <c r="F19" s="3">
        <v>44662</v>
      </c>
      <c r="G19" s="2">
        <v>202301</v>
      </c>
      <c r="H19" s="2" t="s">
        <v>93</v>
      </c>
      <c r="I19" s="2" t="s">
        <v>94</v>
      </c>
      <c r="J19" s="2" t="s">
        <v>182</v>
      </c>
      <c r="K19" s="2" t="s">
        <v>65</v>
      </c>
      <c r="L19" s="2" t="s">
        <v>77</v>
      </c>
      <c r="M19" s="2" t="s">
        <v>78</v>
      </c>
      <c r="N19" s="2" t="s">
        <v>158</v>
      </c>
      <c r="O19" s="2" t="s">
        <v>81</v>
      </c>
      <c r="P19" s="2" t="str">
        <f>"INV180334                     "</f>
        <v xml:space="preserve">INV180334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72.17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3.1</v>
      </c>
      <c r="BK19" s="2">
        <v>3.5</v>
      </c>
      <c r="BL19" s="2">
        <v>213.68</v>
      </c>
      <c r="BM19" s="2">
        <v>32.049999999999997</v>
      </c>
      <c r="BN19" s="2">
        <v>245.73</v>
      </c>
      <c r="BO19" s="2">
        <v>245.73</v>
      </c>
      <c r="BP19" s="2"/>
      <c r="BQ19" s="2" t="s">
        <v>235</v>
      </c>
      <c r="BR19" s="2" t="s">
        <v>184</v>
      </c>
      <c r="BS19" s="3">
        <v>44663</v>
      </c>
      <c r="BT19" s="5">
        <v>0.53819444444444442</v>
      </c>
      <c r="BU19" s="2" t="s">
        <v>179</v>
      </c>
      <c r="BV19" s="2" t="s">
        <v>69</v>
      </c>
      <c r="BW19" s="2"/>
      <c r="BX19" s="2"/>
      <c r="BY19" s="2">
        <v>15473.34</v>
      </c>
      <c r="BZ19" s="2" t="s">
        <v>90</v>
      </c>
      <c r="CA19" s="2" t="s">
        <v>167</v>
      </c>
      <c r="CB19" s="2"/>
      <c r="CC19" s="2" t="s">
        <v>78</v>
      </c>
      <c r="CD19" s="2">
        <v>1740</v>
      </c>
      <c r="CE19" s="2" t="s">
        <v>72</v>
      </c>
      <c r="CF19" s="3">
        <v>44663</v>
      </c>
      <c r="CG19" s="2"/>
      <c r="CH19" s="2"/>
      <c r="CI19" s="2">
        <v>1</v>
      </c>
      <c r="CJ19" s="2">
        <v>1</v>
      </c>
      <c r="CK19" s="2">
        <v>23</v>
      </c>
      <c r="CL19" s="4" t="s">
        <v>73</v>
      </c>
      <c r="CM19" s="2"/>
      <c r="CN19" s="2"/>
    </row>
    <row r="20" spans="1:92" x14ac:dyDescent="0.3">
      <c r="A20" s="2" t="s">
        <v>180</v>
      </c>
      <c r="B20" s="2" t="s">
        <v>181</v>
      </c>
      <c r="C20" s="2" t="s">
        <v>62</v>
      </c>
      <c r="D20" s="2"/>
      <c r="E20" s="2" t="str">
        <f>"009942487739"</f>
        <v>009942487739</v>
      </c>
      <c r="F20" s="3">
        <v>44662</v>
      </c>
      <c r="G20" s="2">
        <v>202301</v>
      </c>
      <c r="H20" s="2" t="s">
        <v>93</v>
      </c>
      <c r="I20" s="2" t="s">
        <v>94</v>
      </c>
      <c r="J20" s="2" t="s">
        <v>182</v>
      </c>
      <c r="K20" s="2" t="s">
        <v>65</v>
      </c>
      <c r="L20" s="2" t="s">
        <v>96</v>
      </c>
      <c r="M20" s="2" t="s">
        <v>97</v>
      </c>
      <c r="N20" s="2" t="s">
        <v>236</v>
      </c>
      <c r="O20" s="2" t="s">
        <v>74</v>
      </c>
      <c r="P20" s="2" t="str">
        <f>"INV180338                     "</f>
        <v xml:space="preserve">INV180338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17.350000000000001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0.8</v>
      </c>
      <c r="BJ20" s="2">
        <v>4.5</v>
      </c>
      <c r="BK20" s="2">
        <v>5</v>
      </c>
      <c r="BL20" s="2">
        <v>51.37</v>
      </c>
      <c r="BM20" s="2">
        <v>7.71</v>
      </c>
      <c r="BN20" s="2">
        <v>59.08</v>
      </c>
      <c r="BO20" s="2">
        <v>59.08</v>
      </c>
      <c r="BP20" s="2"/>
      <c r="BQ20" s="2" t="s">
        <v>237</v>
      </c>
      <c r="BR20" s="2" t="s">
        <v>184</v>
      </c>
      <c r="BS20" s="3">
        <v>44663</v>
      </c>
      <c r="BT20" s="5">
        <v>0.56111111111111112</v>
      </c>
      <c r="BU20" s="2" t="s">
        <v>238</v>
      </c>
      <c r="BV20" s="2" t="s">
        <v>73</v>
      </c>
      <c r="BW20" s="2" t="s">
        <v>79</v>
      </c>
      <c r="BX20" s="2" t="s">
        <v>118</v>
      </c>
      <c r="BY20" s="2">
        <v>22710.3</v>
      </c>
      <c r="BZ20" s="2" t="s">
        <v>95</v>
      </c>
      <c r="CA20" s="2" t="s">
        <v>149</v>
      </c>
      <c r="CB20" s="2"/>
      <c r="CC20" s="2" t="s">
        <v>97</v>
      </c>
      <c r="CD20" s="2">
        <v>7600</v>
      </c>
      <c r="CE20" s="2" t="s">
        <v>72</v>
      </c>
      <c r="CF20" s="3">
        <v>44664</v>
      </c>
      <c r="CG20" s="2"/>
      <c r="CH20" s="2"/>
      <c r="CI20" s="2">
        <v>1</v>
      </c>
      <c r="CJ20" s="2">
        <v>1</v>
      </c>
      <c r="CK20" s="2">
        <v>32</v>
      </c>
      <c r="CL20" s="4" t="s">
        <v>73</v>
      </c>
      <c r="CM20" s="2"/>
      <c r="CN20" s="2"/>
    </row>
    <row r="21" spans="1:92" x14ac:dyDescent="0.3">
      <c r="A21" s="2" t="s">
        <v>180</v>
      </c>
      <c r="B21" s="2" t="s">
        <v>181</v>
      </c>
      <c r="C21" s="2" t="s">
        <v>62</v>
      </c>
      <c r="D21" s="2"/>
      <c r="E21" s="2" t="str">
        <f>"009942487741"</f>
        <v>009942487741</v>
      </c>
      <c r="F21" s="3">
        <v>44662</v>
      </c>
      <c r="G21" s="2">
        <v>202301</v>
      </c>
      <c r="H21" s="2" t="s">
        <v>93</v>
      </c>
      <c r="I21" s="2" t="s">
        <v>94</v>
      </c>
      <c r="J21" s="2" t="s">
        <v>182</v>
      </c>
      <c r="K21" s="2" t="s">
        <v>65</v>
      </c>
      <c r="L21" s="2" t="s">
        <v>105</v>
      </c>
      <c r="M21" s="2" t="s">
        <v>106</v>
      </c>
      <c r="N21" s="2" t="s">
        <v>158</v>
      </c>
      <c r="O21" s="2" t="s">
        <v>68</v>
      </c>
      <c r="P21" s="2" t="str">
        <f>"INV180335                     "</f>
        <v xml:space="preserve">INV180335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42.94</v>
      </c>
      <c r="AL21" s="2">
        <v>0</v>
      </c>
      <c r="AM21" s="2">
        <v>0</v>
      </c>
      <c r="AN21" s="2">
        <v>0</v>
      </c>
      <c r="AO21" s="2">
        <v>5.25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1.3</v>
      </c>
      <c r="BJ21" s="2">
        <v>6.6</v>
      </c>
      <c r="BK21" s="2">
        <v>7</v>
      </c>
      <c r="BL21" s="2">
        <v>132.38999999999999</v>
      </c>
      <c r="BM21" s="2">
        <v>19.86</v>
      </c>
      <c r="BN21" s="2">
        <v>152.25</v>
      </c>
      <c r="BO21" s="2">
        <v>152.25</v>
      </c>
      <c r="BP21" s="2"/>
      <c r="BQ21" s="2" t="s">
        <v>239</v>
      </c>
      <c r="BR21" s="2" t="s">
        <v>184</v>
      </c>
      <c r="BS21" s="3">
        <v>44667</v>
      </c>
      <c r="BT21" s="5">
        <v>0.58333333333333337</v>
      </c>
      <c r="BU21" s="2" t="s">
        <v>240</v>
      </c>
      <c r="BV21" s="2" t="s">
        <v>73</v>
      </c>
      <c r="BW21" s="2" t="s">
        <v>99</v>
      </c>
      <c r="BX21" s="2" t="s">
        <v>100</v>
      </c>
      <c r="BY21" s="2">
        <v>32763.85</v>
      </c>
      <c r="BZ21" s="2" t="s">
        <v>95</v>
      </c>
      <c r="CA21" s="2"/>
      <c r="CB21" s="2"/>
      <c r="CC21" s="2" t="s">
        <v>106</v>
      </c>
      <c r="CD21" s="2">
        <v>3201</v>
      </c>
      <c r="CE21" s="2" t="s">
        <v>72</v>
      </c>
      <c r="CF21" s="3">
        <v>44671</v>
      </c>
      <c r="CG21" s="2"/>
      <c r="CH21" s="2"/>
      <c r="CI21" s="2">
        <v>3</v>
      </c>
      <c r="CJ21" s="2">
        <v>4</v>
      </c>
      <c r="CK21" s="2">
        <v>41</v>
      </c>
      <c r="CL21" s="4" t="s">
        <v>73</v>
      </c>
      <c r="CM21" s="2"/>
      <c r="CN21" s="2"/>
    </row>
    <row r="22" spans="1:92" x14ac:dyDescent="0.3">
      <c r="A22" s="2" t="s">
        <v>180</v>
      </c>
      <c r="B22" s="2" t="s">
        <v>181</v>
      </c>
      <c r="C22" s="2" t="s">
        <v>62</v>
      </c>
      <c r="D22" s="2"/>
      <c r="E22" s="2" t="str">
        <f>"009942487735"</f>
        <v>009942487735</v>
      </c>
      <c r="F22" s="3">
        <v>44662</v>
      </c>
      <c r="G22" s="2">
        <v>202301</v>
      </c>
      <c r="H22" s="2" t="s">
        <v>93</v>
      </c>
      <c r="I22" s="2" t="s">
        <v>94</v>
      </c>
      <c r="J22" s="2" t="s">
        <v>182</v>
      </c>
      <c r="K22" s="2" t="s">
        <v>65</v>
      </c>
      <c r="L22" s="2" t="s">
        <v>154</v>
      </c>
      <c r="M22" s="2" t="s">
        <v>155</v>
      </c>
      <c r="N22" s="2" t="s">
        <v>241</v>
      </c>
      <c r="O22" s="2" t="s">
        <v>74</v>
      </c>
      <c r="P22" s="2" t="str">
        <f>"INV180350                     "</f>
        <v xml:space="preserve">INV180350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43.02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0.8</v>
      </c>
      <c r="BJ22" s="2">
        <v>3.6</v>
      </c>
      <c r="BK22" s="2">
        <v>4</v>
      </c>
      <c r="BL22" s="2">
        <v>127.38</v>
      </c>
      <c r="BM22" s="2">
        <v>19.11</v>
      </c>
      <c r="BN22" s="2">
        <v>146.49</v>
      </c>
      <c r="BO22" s="2">
        <v>146.49</v>
      </c>
      <c r="BP22" s="2"/>
      <c r="BQ22" s="2" t="s">
        <v>242</v>
      </c>
      <c r="BR22" s="2" t="s">
        <v>184</v>
      </c>
      <c r="BS22" s="3">
        <v>44663</v>
      </c>
      <c r="BT22" s="5">
        <v>0.56805555555555554</v>
      </c>
      <c r="BU22" s="2" t="s">
        <v>243</v>
      </c>
      <c r="BV22" s="2" t="s">
        <v>73</v>
      </c>
      <c r="BW22" s="2" t="s">
        <v>104</v>
      </c>
      <c r="BX22" s="2" t="s">
        <v>244</v>
      </c>
      <c r="BY22" s="2">
        <v>17931.439999999999</v>
      </c>
      <c r="BZ22" s="2" t="s">
        <v>95</v>
      </c>
      <c r="CA22" s="2" t="s">
        <v>245</v>
      </c>
      <c r="CB22" s="2"/>
      <c r="CC22" s="2" t="s">
        <v>155</v>
      </c>
      <c r="CD22" s="2">
        <v>2571</v>
      </c>
      <c r="CE22" s="2" t="s">
        <v>72</v>
      </c>
      <c r="CF22" s="3">
        <v>44664</v>
      </c>
      <c r="CG22" s="2"/>
      <c r="CH22" s="2"/>
      <c r="CI22" s="2">
        <v>1</v>
      </c>
      <c r="CJ22" s="2">
        <v>1</v>
      </c>
      <c r="CK22" s="2">
        <v>33</v>
      </c>
      <c r="CL22" s="4" t="s">
        <v>73</v>
      </c>
      <c r="CM22" s="2"/>
      <c r="CN22" s="2"/>
    </row>
    <row r="23" spans="1:92" x14ac:dyDescent="0.3">
      <c r="A23" s="2" t="s">
        <v>180</v>
      </c>
      <c r="B23" s="2" t="s">
        <v>181</v>
      </c>
      <c r="C23" s="2" t="s">
        <v>62</v>
      </c>
      <c r="D23" s="2"/>
      <c r="E23" s="2" t="str">
        <f>"009942487736"</f>
        <v>009942487736</v>
      </c>
      <c r="F23" s="3">
        <v>44662</v>
      </c>
      <c r="G23" s="2">
        <v>202301</v>
      </c>
      <c r="H23" s="2" t="s">
        <v>93</v>
      </c>
      <c r="I23" s="2" t="s">
        <v>94</v>
      </c>
      <c r="J23" s="2" t="s">
        <v>182</v>
      </c>
      <c r="K23" s="2" t="s">
        <v>65</v>
      </c>
      <c r="L23" s="2" t="s">
        <v>77</v>
      </c>
      <c r="M23" s="2" t="s">
        <v>78</v>
      </c>
      <c r="N23" s="2" t="s">
        <v>158</v>
      </c>
      <c r="O23" s="2" t="s">
        <v>74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43.02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1.4</v>
      </c>
      <c r="BJ23" s="2">
        <v>3.4</v>
      </c>
      <c r="BK23" s="2">
        <v>4</v>
      </c>
      <c r="BL23" s="2">
        <v>127.38</v>
      </c>
      <c r="BM23" s="2">
        <v>19.11</v>
      </c>
      <c r="BN23" s="2">
        <v>146.49</v>
      </c>
      <c r="BO23" s="2">
        <v>146.49</v>
      </c>
      <c r="BP23" s="2"/>
      <c r="BQ23" s="2" t="s">
        <v>246</v>
      </c>
      <c r="BR23" s="2" t="s">
        <v>184</v>
      </c>
      <c r="BS23" s="3">
        <v>44670</v>
      </c>
      <c r="BT23" s="5">
        <v>0.55138888888888882</v>
      </c>
      <c r="BU23" s="2" t="s">
        <v>179</v>
      </c>
      <c r="BV23" s="2" t="s">
        <v>73</v>
      </c>
      <c r="BW23" s="2" t="s">
        <v>79</v>
      </c>
      <c r="BX23" s="2" t="s">
        <v>85</v>
      </c>
      <c r="BY23" s="2">
        <v>16872.060000000001</v>
      </c>
      <c r="BZ23" s="2" t="s">
        <v>95</v>
      </c>
      <c r="CA23" s="2" t="s">
        <v>167</v>
      </c>
      <c r="CB23" s="2"/>
      <c r="CC23" s="2" t="s">
        <v>78</v>
      </c>
      <c r="CD23" s="2">
        <v>1739</v>
      </c>
      <c r="CE23" s="2" t="s">
        <v>72</v>
      </c>
      <c r="CF23" s="3">
        <v>44671</v>
      </c>
      <c r="CG23" s="2"/>
      <c r="CH23" s="2"/>
      <c r="CI23" s="2">
        <v>1</v>
      </c>
      <c r="CJ23" s="2">
        <v>6</v>
      </c>
      <c r="CK23" s="2">
        <v>33</v>
      </c>
      <c r="CL23" s="4" t="s">
        <v>73</v>
      </c>
      <c r="CM23" s="2"/>
      <c r="CN23" s="2"/>
    </row>
    <row r="24" spans="1:92" x14ac:dyDescent="0.3">
      <c r="A24" s="2" t="s">
        <v>180</v>
      </c>
      <c r="B24" s="2" t="s">
        <v>181</v>
      </c>
      <c r="C24" s="2" t="s">
        <v>62</v>
      </c>
      <c r="D24" s="2"/>
      <c r="E24" s="2" t="str">
        <f>"009942206915"</f>
        <v>009942206915</v>
      </c>
      <c r="F24" s="3">
        <v>44676</v>
      </c>
      <c r="G24" s="2">
        <v>202301</v>
      </c>
      <c r="H24" s="2" t="s">
        <v>93</v>
      </c>
      <c r="I24" s="2" t="s">
        <v>94</v>
      </c>
      <c r="J24" s="2" t="s">
        <v>177</v>
      </c>
      <c r="K24" s="2" t="s">
        <v>65</v>
      </c>
      <c r="L24" s="2" t="s">
        <v>88</v>
      </c>
      <c r="M24" s="2" t="s">
        <v>89</v>
      </c>
      <c r="N24" s="2" t="s">
        <v>247</v>
      </c>
      <c r="O24" s="2" t="s">
        <v>74</v>
      </c>
      <c r="P24" s="2" t="str">
        <f>"1870749                       "</f>
        <v xml:space="preserve">1870749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41.64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1.1000000000000001</v>
      </c>
      <c r="BJ24" s="2">
        <v>3.4</v>
      </c>
      <c r="BK24" s="2">
        <v>4</v>
      </c>
      <c r="BL24" s="2">
        <v>123.28</v>
      </c>
      <c r="BM24" s="2">
        <v>18.489999999999998</v>
      </c>
      <c r="BN24" s="2">
        <v>141.77000000000001</v>
      </c>
      <c r="BO24" s="2">
        <v>141.77000000000001</v>
      </c>
      <c r="BP24" s="2"/>
      <c r="BQ24" s="2"/>
      <c r="BR24" s="2" t="s">
        <v>248</v>
      </c>
      <c r="BS24" s="3">
        <v>44677</v>
      </c>
      <c r="BT24" s="5">
        <v>0.34513888888888888</v>
      </c>
      <c r="BU24" s="2" t="s">
        <v>249</v>
      </c>
      <c r="BV24" s="2" t="s">
        <v>69</v>
      </c>
      <c r="BW24" s="2"/>
      <c r="BX24" s="2"/>
      <c r="BY24" s="2">
        <v>17101.919999999998</v>
      </c>
      <c r="BZ24" s="2" t="s">
        <v>95</v>
      </c>
      <c r="CA24" s="2" t="s">
        <v>144</v>
      </c>
      <c r="CB24" s="2"/>
      <c r="CC24" s="2" t="s">
        <v>89</v>
      </c>
      <c r="CD24" s="2">
        <v>2191</v>
      </c>
      <c r="CE24" s="2" t="s">
        <v>72</v>
      </c>
      <c r="CF24" s="3">
        <v>44678</v>
      </c>
      <c r="CG24" s="2"/>
      <c r="CH24" s="2"/>
      <c r="CI24" s="2">
        <v>1</v>
      </c>
      <c r="CJ24" s="2">
        <v>1</v>
      </c>
      <c r="CK24" s="2">
        <v>31</v>
      </c>
      <c r="CL24" s="4" t="s">
        <v>73</v>
      </c>
      <c r="CM24" s="2"/>
      <c r="CN24" s="2"/>
    </row>
    <row r="25" spans="1:92" x14ac:dyDescent="0.3">
      <c r="A25" s="2" t="s">
        <v>180</v>
      </c>
      <c r="B25" s="2" t="s">
        <v>181</v>
      </c>
      <c r="C25" s="2" t="s">
        <v>62</v>
      </c>
      <c r="D25" s="2"/>
      <c r="E25" s="2" t="str">
        <f>"009942401916"</f>
        <v>009942401916</v>
      </c>
      <c r="F25" s="3">
        <v>44676</v>
      </c>
      <c r="G25" s="2">
        <v>202301</v>
      </c>
      <c r="H25" s="2" t="s">
        <v>63</v>
      </c>
      <c r="I25" s="2" t="s">
        <v>64</v>
      </c>
      <c r="J25" s="2" t="s">
        <v>250</v>
      </c>
      <c r="K25" s="2" t="s">
        <v>65</v>
      </c>
      <c r="L25" s="2" t="s">
        <v>93</v>
      </c>
      <c r="M25" s="2" t="s">
        <v>94</v>
      </c>
      <c r="N25" s="2" t="s">
        <v>251</v>
      </c>
      <c r="O25" s="2" t="s">
        <v>68</v>
      </c>
      <c r="P25" s="2" t="str">
        <f>"JNX0214650686                 "</f>
        <v xml:space="preserve">JNX0214650686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42.94</v>
      </c>
      <c r="AL25" s="2">
        <v>0</v>
      </c>
      <c r="AM25" s="2">
        <v>0</v>
      </c>
      <c r="AN25" s="2">
        <v>0</v>
      </c>
      <c r="AO25" s="2">
        <v>5.25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5</v>
      </c>
      <c r="BJ25" s="2">
        <v>7.9</v>
      </c>
      <c r="BK25" s="2">
        <v>8</v>
      </c>
      <c r="BL25" s="2">
        <v>132.38999999999999</v>
      </c>
      <c r="BM25" s="2">
        <v>19.86</v>
      </c>
      <c r="BN25" s="2">
        <v>152.25</v>
      </c>
      <c r="BO25" s="2">
        <v>152.25</v>
      </c>
      <c r="BP25" s="2"/>
      <c r="BQ25" s="2" t="s">
        <v>252</v>
      </c>
      <c r="BR25" s="2" t="s">
        <v>253</v>
      </c>
      <c r="BS25" s="3">
        <v>44679</v>
      </c>
      <c r="BT25" s="5">
        <v>0.39861111111111108</v>
      </c>
      <c r="BU25" s="2" t="s">
        <v>254</v>
      </c>
      <c r="BV25" s="2" t="s">
        <v>69</v>
      </c>
      <c r="BW25" s="2"/>
      <c r="BX25" s="2"/>
      <c r="BY25" s="2">
        <v>39397.089999999997</v>
      </c>
      <c r="BZ25" s="2" t="s">
        <v>95</v>
      </c>
      <c r="CA25" s="2" t="s">
        <v>127</v>
      </c>
      <c r="CB25" s="2"/>
      <c r="CC25" s="2" t="s">
        <v>94</v>
      </c>
      <c r="CD25" s="2">
        <v>7945</v>
      </c>
      <c r="CE25" s="2" t="s">
        <v>72</v>
      </c>
      <c r="CF25" s="2"/>
      <c r="CG25" s="2"/>
      <c r="CH25" s="2"/>
      <c r="CI25" s="2">
        <v>2</v>
      </c>
      <c r="CJ25" s="2">
        <v>3</v>
      </c>
      <c r="CK25" s="2">
        <v>41</v>
      </c>
      <c r="CL25" s="4" t="s">
        <v>73</v>
      </c>
      <c r="CM25" s="2"/>
      <c r="CN25" s="2"/>
    </row>
    <row r="26" spans="1:92" x14ac:dyDescent="0.3">
      <c r="A26" s="2" t="s">
        <v>180</v>
      </c>
      <c r="B26" s="2" t="s">
        <v>181</v>
      </c>
      <c r="C26" s="2" t="s">
        <v>62</v>
      </c>
      <c r="D26" s="2"/>
      <c r="E26" s="2" t="str">
        <f>"009942487742"</f>
        <v>009942487742</v>
      </c>
      <c r="F26" s="3">
        <v>44663</v>
      </c>
      <c r="G26" s="2">
        <v>202301</v>
      </c>
      <c r="H26" s="2" t="s">
        <v>93</v>
      </c>
      <c r="I26" s="2" t="s">
        <v>94</v>
      </c>
      <c r="J26" s="2" t="s">
        <v>182</v>
      </c>
      <c r="K26" s="2" t="s">
        <v>65</v>
      </c>
      <c r="L26" s="2" t="s">
        <v>75</v>
      </c>
      <c r="M26" s="2" t="s">
        <v>76</v>
      </c>
      <c r="N26" s="2" t="s">
        <v>255</v>
      </c>
      <c r="O26" s="2" t="s">
        <v>81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27.75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0.6</v>
      </c>
      <c r="BJ26" s="2">
        <v>2.5</v>
      </c>
      <c r="BK26" s="2">
        <v>2.5</v>
      </c>
      <c r="BL26" s="2">
        <v>82.17</v>
      </c>
      <c r="BM26" s="2">
        <v>12.33</v>
      </c>
      <c r="BN26" s="2">
        <v>94.5</v>
      </c>
      <c r="BO26" s="2">
        <v>94.5</v>
      </c>
      <c r="BP26" s="2"/>
      <c r="BQ26" s="2" t="s">
        <v>256</v>
      </c>
      <c r="BR26" s="2" t="s">
        <v>184</v>
      </c>
      <c r="BS26" s="3">
        <v>44664</v>
      </c>
      <c r="BT26" s="5">
        <v>0.3923611111111111</v>
      </c>
      <c r="BU26" s="2" t="s">
        <v>257</v>
      </c>
      <c r="BV26" s="2" t="s">
        <v>69</v>
      </c>
      <c r="BW26" s="2"/>
      <c r="BX26" s="2"/>
      <c r="BY26" s="2">
        <v>12575.25</v>
      </c>
      <c r="BZ26" s="2" t="s">
        <v>90</v>
      </c>
      <c r="CA26" s="2" t="s">
        <v>168</v>
      </c>
      <c r="CB26" s="2"/>
      <c r="CC26" s="2" t="s">
        <v>76</v>
      </c>
      <c r="CD26" s="2">
        <v>157</v>
      </c>
      <c r="CE26" s="2" t="s">
        <v>72</v>
      </c>
      <c r="CF26" s="3">
        <v>44664</v>
      </c>
      <c r="CG26" s="2"/>
      <c r="CH26" s="2"/>
      <c r="CI26" s="2">
        <v>1</v>
      </c>
      <c r="CJ26" s="2">
        <v>1</v>
      </c>
      <c r="CK26" s="2">
        <v>21</v>
      </c>
      <c r="CL26" s="4" t="s">
        <v>73</v>
      </c>
      <c r="CM26" s="2"/>
      <c r="CN26" s="2"/>
    </row>
    <row r="27" spans="1:92" x14ac:dyDescent="0.3">
      <c r="A27" s="2" t="s">
        <v>180</v>
      </c>
      <c r="B27" s="2" t="s">
        <v>181</v>
      </c>
      <c r="C27" s="2" t="s">
        <v>62</v>
      </c>
      <c r="D27" s="2"/>
      <c r="E27" s="2" t="str">
        <f>"009942487762"</f>
        <v>009942487762</v>
      </c>
      <c r="F27" s="3">
        <v>44663</v>
      </c>
      <c r="G27" s="2">
        <v>202301</v>
      </c>
      <c r="H27" s="2" t="s">
        <v>93</v>
      </c>
      <c r="I27" s="2" t="s">
        <v>94</v>
      </c>
      <c r="J27" s="2" t="s">
        <v>182</v>
      </c>
      <c r="K27" s="2" t="s">
        <v>65</v>
      </c>
      <c r="L27" s="2" t="s">
        <v>88</v>
      </c>
      <c r="M27" s="2" t="s">
        <v>89</v>
      </c>
      <c r="N27" s="2" t="s">
        <v>258</v>
      </c>
      <c r="O27" s="2" t="s">
        <v>68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42.94</v>
      </c>
      <c r="AL27" s="2">
        <v>0</v>
      </c>
      <c r="AM27" s="2">
        <v>0</v>
      </c>
      <c r="AN27" s="2">
        <v>0</v>
      </c>
      <c r="AO27" s="2">
        <v>5.25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1.4</v>
      </c>
      <c r="BJ27" s="2">
        <v>2.2000000000000002</v>
      </c>
      <c r="BK27" s="2">
        <v>3</v>
      </c>
      <c r="BL27" s="2">
        <v>132.38999999999999</v>
      </c>
      <c r="BM27" s="2">
        <v>19.86</v>
      </c>
      <c r="BN27" s="2">
        <v>152.25</v>
      </c>
      <c r="BO27" s="2">
        <v>152.25</v>
      </c>
      <c r="BP27" s="2"/>
      <c r="BQ27" s="2"/>
      <c r="BR27" s="2" t="s">
        <v>184</v>
      </c>
      <c r="BS27" s="3">
        <v>44665</v>
      </c>
      <c r="BT27" s="5">
        <v>0.31875000000000003</v>
      </c>
      <c r="BU27" s="2" t="s">
        <v>259</v>
      </c>
      <c r="BV27" s="2" t="s">
        <v>69</v>
      </c>
      <c r="BW27" s="2"/>
      <c r="BX27" s="2"/>
      <c r="BY27" s="2">
        <v>11183.62</v>
      </c>
      <c r="BZ27" s="2" t="s">
        <v>95</v>
      </c>
      <c r="CA27" s="2" t="s">
        <v>101</v>
      </c>
      <c r="CB27" s="2"/>
      <c r="CC27" s="2" t="s">
        <v>89</v>
      </c>
      <c r="CD27" s="2">
        <v>2013</v>
      </c>
      <c r="CE27" s="2" t="s">
        <v>72</v>
      </c>
      <c r="CF27" s="3">
        <v>44665</v>
      </c>
      <c r="CG27" s="2"/>
      <c r="CH27" s="2"/>
      <c r="CI27" s="2">
        <v>2</v>
      </c>
      <c r="CJ27" s="2">
        <v>2</v>
      </c>
      <c r="CK27" s="2">
        <v>41</v>
      </c>
      <c r="CL27" s="4" t="s">
        <v>73</v>
      </c>
      <c r="CM27" s="2"/>
      <c r="CN27" s="2"/>
    </row>
    <row r="28" spans="1:92" x14ac:dyDescent="0.3">
      <c r="A28" s="2" t="s">
        <v>180</v>
      </c>
      <c r="B28" s="2" t="s">
        <v>181</v>
      </c>
      <c r="C28" s="2" t="s">
        <v>62</v>
      </c>
      <c r="D28" s="2"/>
      <c r="E28" s="2" t="str">
        <f>"009942487746"</f>
        <v>009942487746</v>
      </c>
      <c r="F28" s="3">
        <v>44663</v>
      </c>
      <c r="G28" s="2">
        <v>202301</v>
      </c>
      <c r="H28" s="2" t="s">
        <v>93</v>
      </c>
      <c r="I28" s="2" t="s">
        <v>94</v>
      </c>
      <c r="J28" s="2" t="s">
        <v>182</v>
      </c>
      <c r="K28" s="2" t="s">
        <v>65</v>
      </c>
      <c r="L28" s="2" t="s">
        <v>75</v>
      </c>
      <c r="M28" s="2" t="s">
        <v>76</v>
      </c>
      <c r="N28" s="2" t="s">
        <v>260</v>
      </c>
      <c r="O28" s="2" t="s">
        <v>81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27.75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0.2</v>
      </c>
      <c r="BJ28" s="2">
        <v>2.2000000000000002</v>
      </c>
      <c r="BK28" s="2">
        <v>2.5</v>
      </c>
      <c r="BL28" s="2">
        <v>82.17</v>
      </c>
      <c r="BM28" s="2">
        <v>12.33</v>
      </c>
      <c r="BN28" s="2">
        <v>94.5</v>
      </c>
      <c r="BO28" s="2">
        <v>94.5</v>
      </c>
      <c r="BP28" s="2"/>
      <c r="BQ28" s="2" t="s">
        <v>261</v>
      </c>
      <c r="BR28" s="2" t="s">
        <v>184</v>
      </c>
      <c r="BS28" s="3">
        <v>44664</v>
      </c>
      <c r="BT28" s="5">
        <v>0.40069444444444446</v>
      </c>
      <c r="BU28" s="2" t="s">
        <v>262</v>
      </c>
      <c r="BV28" s="2" t="s">
        <v>69</v>
      </c>
      <c r="BW28" s="2"/>
      <c r="BX28" s="2"/>
      <c r="BY28" s="2">
        <v>10827.5</v>
      </c>
      <c r="BZ28" s="2" t="s">
        <v>90</v>
      </c>
      <c r="CA28" s="2" t="s">
        <v>84</v>
      </c>
      <c r="CB28" s="2"/>
      <c r="CC28" s="2" t="s">
        <v>76</v>
      </c>
      <c r="CD28" s="2">
        <v>157</v>
      </c>
      <c r="CE28" s="2" t="s">
        <v>72</v>
      </c>
      <c r="CF28" s="3">
        <v>44664</v>
      </c>
      <c r="CG28" s="2"/>
      <c r="CH28" s="2"/>
      <c r="CI28" s="2">
        <v>1</v>
      </c>
      <c r="CJ28" s="2">
        <v>1</v>
      </c>
      <c r="CK28" s="2">
        <v>21</v>
      </c>
      <c r="CL28" s="4" t="s">
        <v>73</v>
      </c>
      <c r="CM28" s="2"/>
      <c r="CN28" s="2"/>
    </row>
    <row r="29" spans="1:92" x14ac:dyDescent="0.3">
      <c r="A29" s="2" t="s">
        <v>180</v>
      </c>
      <c r="B29" s="2" t="s">
        <v>181</v>
      </c>
      <c r="C29" s="2" t="s">
        <v>62</v>
      </c>
      <c r="D29" s="2"/>
      <c r="E29" s="2" t="str">
        <f>"009942487744"</f>
        <v>009942487744</v>
      </c>
      <c r="F29" s="3">
        <v>44663</v>
      </c>
      <c r="G29" s="2">
        <v>202301</v>
      </c>
      <c r="H29" s="2" t="s">
        <v>93</v>
      </c>
      <c r="I29" s="2" t="s">
        <v>94</v>
      </c>
      <c r="J29" s="2" t="s">
        <v>182</v>
      </c>
      <c r="K29" s="2" t="s">
        <v>65</v>
      </c>
      <c r="L29" s="2" t="s">
        <v>75</v>
      </c>
      <c r="M29" s="2" t="s">
        <v>76</v>
      </c>
      <c r="N29" s="2" t="s">
        <v>260</v>
      </c>
      <c r="O29" s="2" t="s">
        <v>81</v>
      </c>
      <c r="P29" s="2" t="str">
        <f>"                              "</f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33.299999999999997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0.3</v>
      </c>
      <c r="BJ29" s="2">
        <v>2.6</v>
      </c>
      <c r="BK29" s="2">
        <v>3</v>
      </c>
      <c r="BL29" s="2">
        <v>98.6</v>
      </c>
      <c r="BM29" s="2">
        <v>14.79</v>
      </c>
      <c r="BN29" s="2">
        <v>113.39</v>
      </c>
      <c r="BO29" s="2">
        <v>113.39</v>
      </c>
      <c r="BP29" s="2"/>
      <c r="BQ29" s="2" t="s">
        <v>263</v>
      </c>
      <c r="BR29" s="2" t="s">
        <v>184</v>
      </c>
      <c r="BS29" s="3">
        <v>44664</v>
      </c>
      <c r="BT29" s="5">
        <v>0.40069444444444446</v>
      </c>
      <c r="BU29" s="2" t="s">
        <v>262</v>
      </c>
      <c r="BV29" s="2" t="s">
        <v>69</v>
      </c>
      <c r="BW29" s="2"/>
      <c r="BX29" s="2"/>
      <c r="BY29" s="2">
        <v>12927.6</v>
      </c>
      <c r="BZ29" s="2" t="s">
        <v>90</v>
      </c>
      <c r="CA29" s="2" t="s">
        <v>84</v>
      </c>
      <c r="CB29" s="2"/>
      <c r="CC29" s="2" t="s">
        <v>76</v>
      </c>
      <c r="CD29" s="2">
        <v>157</v>
      </c>
      <c r="CE29" s="2" t="s">
        <v>72</v>
      </c>
      <c r="CF29" s="3">
        <v>44664</v>
      </c>
      <c r="CG29" s="2"/>
      <c r="CH29" s="2"/>
      <c r="CI29" s="2">
        <v>1</v>
      </c>
      <c r="CJ29" s="2">
        <v>1</v>
      </c>
      <c r="CK29" s="2">
        <v>21</v>
      </c>
      <c r="CL29" s="4" t="s">
        <v>73</v>
      </c>
      <c r="CM29" s="2"/>
      <c r="CN29" s="2"/>
    </row>
    <row r="30" spans="1:92" x14ac:dyDescent="0.3">
      <c r="A30" s="2" t="s">
        <v>180</v>
      </c>
      <c r="B30" s="2" t="s">
        <v>181</v>
      </c>
      <c r="C30" s="2" t="s">
        <v>62</v>
      </c>
      <c r="D30" s="2"/>
      <c r="E30" s="2" t="str">
        <f>"080010451244"</f>
        <v>080010451244</v>
      </c>
      <c r="F30" s="3">
        <v>44662</v>
      </c>
      <c r="G30" s="2">
        <v>202301</v>
      </c>
      <c r="H30" s="2" t="s">
        <v>137</v>
      </c>
      <c r="I30" s="2" t="s">
        <v>138</v>
      </c>
      <c r="J30" s="2" t="s">
        <v>264</v>
      </c>
      <c r="K30" s="2" t="s">
        <v>65</v>
      </c>
      <c r="L30" s="2" t="s">
        <v>93</v>
      </c>
      <c r="M30" s="2" t="s">
        <v>94</v>
      </c>
      <c r="N30" s="2" t="s">
        <v>265</v>
      </c>
      <c r="O30" s="2" t="s">
        <v>81</v>
      </c>
      <c r="P30" s="2" t="str">
        <f>"Collect                       "</f>
        <v xml:space="preserve">Collect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227.51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4.4000000000000004</v>
      </c>
      <c r="BJ30" s="2">
        <v>20.2</v>
      </c>
      <c r="BK30" s="2">
        <v>20.5</v>
      </c>
      <c r="BL30" s="2">
        <v>673.61</v>
      </c>
      <c r="BM30" s="2">
        <v>101.04</v>
      </c>
      <c r="BN30" s="2">
        <v>774.65</v>
      </c>
      <c r="BO30" s="2">
        <v>774.65</v>
      </c>
      <c r="BP30" s="2" t="s">
        <v>125</v>
      </c>
      <c r="BQ30" s="2" t="s">
        <v>266</v>
      </c>
      <c r="BR30" s="2">
        <v>834117327</v>
      </c>
      <c r="BS30" s="3">
        <v>44664</v>
      </c>
      <c r="BT30" s="5">
        <v>0.35902777777777778</v>
      </c>
      <c r="BU30" s="2" t="s">
        <v>148</v>
      </c>
      <c r="BV30" s="2" t="s">
        <v>69</v>
      </c>
      <c r="BW30" s="2"/>
      <c r="BX30" s="2"/>
      <c r="BY30" s="2">
        <v>100800</v>
      </c>
      <c r="BZ30" s="2"/>
      <c r="CA30" s="2" t="s">
        <v>127</v>
      </c>
      <c r="CB30" s="2"/>
      <c r="CC30" s="2" t="s">
        <v>94</v>
      </c>
      <c r="CD30" s="2">
        <v>7945</v>
      </c>
      <c r="CE30" s="2" t="s">
        <v>178</v>
      </c>
      <c r="CF30" s="3">
        <v>44665</v>
      </c>
      <c r="CG30" s="2"/>
      <c r="CH30" s="2"/>
      <c r="CI30" s="2">
        <v>1</v>
      </c>
      <c r="CJ30" s="2">
        <v>1</v>
      </c>
      <c r="CK30" s="2">
        <v>21</v>
      </c>
      <c r="CL30" s="4" t="s">
        <v>73</v>
      </c>
      <c r="CM30" s="2"/>
      <c r="CN30" s="2"/>
    </row>
    <row r="31" spans="1:92" x14ac:dyDescent="0.3">
      <c r="A31" s="2" t="s">
        <v>180</v>
      </c>
      <c r="B31" s="2" t="s">
        <v>181</v>
      </c>
      <c r="C31" s="2" t="s">
        <v>62</v>
      </c>
      <c r="D31" s="2"/>
      <c r="E31" s="2" t="str">
        <f>"009942206919"</f>
        <v>009942206919</v>
      </c>
      <c r="F31" s="3">
        <v>44677</v>
      </c>
      <c r="G31" s="2">
        <v>202301</v>
      </c>
      <c r="H31" s="2" t="s">
        <v>93</v>
      </c>
      <c r="I31" s="2" t="s">
        <v>94</v>
      </c>
      <c r="J31" s="2" t="s">
        <v>182</v>
      </c>
      <c r="K31" s="2" t="s">
        <v>65</v>
      </c>
      <c r="L31" s="2" t="s">
        <v>130</v>
      </c>
      <c r="M31" s="2" t="s">
        <v>131</v>
      </c>
      <c r="N31" s="2" t="s">
        <v>267</v>
      </c>
      <c r="O31" s="2" t="s">
        <v>74</v>
      </c>
      <c r="P31" s="2" t="str">
        <f>"180802                        "</f>
        <v xml:space="preserve">180802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43.02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0.1</v>
      </c>
      <c r="BJ31" s="2">
        <v>2.4</v>
      </c>
      <c r="BK31" s="2">
        <v>3</v>
      </c>
      <c r="BL31" s="2">
        <v>127.38</v>
      </c>
      <c r="BM31" s="2">
        <v>19.11</v>
      </c>
      <c r="BN31" s="2">
        <v>146.49</v>
      </c>
      <c r="BO31" s="2">
        <v>146.49</v>
      </c>
      <c r="BP31" s="2"/>
      <c r="BQ31" s="2" t="s">
        <v>268</v>
      </c>
      <c r="BR31" s="2" t="s">
        <v>248</v>
      </c>
      <c r="BS31" s="3">
        <v>44679</v>
      </c>
      <c r="BT31" s="5">
        <v>0.39097222222222222</v>
      </c>
      <c r="BU31" s="2" t="s">
        <v>269</v>
      </c>
      <c r="BV31" s="2" t="s">
        <v>69</v>
      </c>
      <c r="BW31" s="2"/>
      <c r="BX31" s="2"/>
      <c r="BY31" s="2">
        <v>12228.48</v>
      </c>
      <c r="BZ31" s="2" t="s">
        <v>95</v>
      </c>
      <c r="CA31" s="2" t="s">
        <v>132</v>
      </c>
      <c r="CB31" s="2"/>
      <c r="CC31" s="2" t="s">
        <v>131</v>
      </c>
      <c r="CD31" s="2">
        <v>9701</v>
      </c>
      <c r="CE31" s="2" t="s">
        <v>72</v>
      </c>
      <c r="CF31" s="3">
        <v>44679</v>
      </c>
      <c r="CG31" s="2"/>
      <c r="CH31" s="2"/>
      <c r="CI31" s="2">
        <v>2</v>
      </c>
      <c r="CJ31" s="2">
        <v>2</v>
      </c>
      <c r="CK31" s="2">
        <v>33</v>
      </c>
      <c r="CL31" s="4" t="s">
        <v>73</v>
      </c>
      <c r="CM31" s="2"/>
      <c r="CN31" s="2"/>
    </row>
    <row r="32" spans="1:92" x14ac:dyDescent="0.3">
      <c r="A32" s="2" t="s">
        <v>180</v>
      </c>
      <c r="B32" s="2" t="s">
        <v>181</v>
      </c>
      <c r="C32" s="2" t="s">
        <v>62</v>
      </c>
      <c r="D32" s="2"/>
      <c r="E32" s="2" t="str">
        <f>"009942206916"</f>
        <v>009942206916</v>
      </c>
      <c r="F32" s="3">
        <v>44677</v>
      </c>
      <c r="G32" s="2">
        <v>202301</v>
      </c>
      <c r="H32" s="2" t="s">
        <v>93</v>
      </c>
      <c r="I32" s="2" t="s">
        <v>94</v>
      </c>
      <c r="J32" s="2" t="s">
        <v>182</v>
      </c>
      <c r="K32" s="2" t="s">
        <v>65</v>
      </c>
      <c r="L32" s="2" t="s">
        <v>172</v>
      </c>
      <c r="M32" s="2" t="s">
        <v>173</v>
      </c>
      <c r="N32" s="2" t="s">
        <v>270</v>
      </c>
      <c r="O32" s="2" t="s">
        <v>74</v>
      </c>
      <c r="P32" s="2" t="str">
        <f>"180756                        "</f>
        <v xml:space="preserve">180756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41.64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0.2</v>
      </c>
      <c r="BJ32" s="2">
        <v>1.7</v>
      </c>
      <c r="BK32" s="2">
        <v>2</v>
      </c>
      <c r="BL32" s="2">
        <v>123.28</v>
      </c>
      <c r="BM32" s="2">
        <v>18.489999999999998</v>
      </c>
      <c r="BN32" s="2">
        <v>141.77000000000001</v>
      </c>
      <c r="BO32" s="2">
        <v>141.77000000000001</v>
      </c>
      <c r="BP32" s="2"/>
      <c r="BQ32" s="2"/>
      <c r="BR32" s="2" t="s">
        <v>271</v>
      </c>
      <c r="BS32" s="3">
        <v>44679</v>
      </c>
      <c r="BT32" s="5">
        <v>0.70000000000000007</v>
      </c>
      <c r="BU32" s="2" t="s">
        <v>272</v>
      </c>
      <c r="BV32" s="2" t="s">
        <v>69</v>
      </c>
      <c r="BW32" s="2"/>
      <c r="BX32" s="2"/>
      <c r="BY32" s="2">
        <v>8350.02</v>
      </c>
      <c r="BZ32" s="2" t="s">
        <v>95</v>
      </c>
      <c r="CA32" s="2" t="s">
        <v>174</v>
      </c>
      <c r="CB32" s="2"/>
      <c r="CC32" s="2" t="s">
        <v>173</v>
      </c>
      <c r="CD32" s="2">
        <v>8301</v>
      </c>
      <c r="CE32" s="2" t="s">
        <v>72</v>
      </c>
      <c r="CF32" s="2"/>
      <c r="CG32" s="2"/>
      <c r="CH32" s="2"/>
      <c r="CI32" s="2">
        <v>2</v>
      </c>
      <c r="CJ32" s="2">
        <v>2</v>
      </c>
      <c r="CK32" s="2">
        <v>31</v>
      </c>
      <c r="CL32" s="4" t="s">
        <v>73</v>
      </c>
      <c r="CM32" s="2"/>
      <c r="CN32" s="2"/>
    </row>
    <row r="33" spans="1:92" x14ac:dyDescent="0.3">
      <c r="A33" s="2" t="s">
        <v>180</v>
      </c>
      <c r="B33" s="2" t="s">
        <v>181</v>
      </c>
      <c r="C33" s="2" t="s">
        <v>62</v>
      </c>
      <c r="D33" s="2"/>
      <c r="E33" s="2" t="str">
        <f>"009942206917"</f>
        <v>009942206917</v>
      </c>
      <c r="F33" s="3">
        <v>44677</v>
      </c>
      <c r="G33" s="2">
        <v>202301</v>
      </c>
      <c r="H33" s="2" t="s">
        <v>93</v>
      </c>
      <c r="I33" s="2" t="s">
        <v>94</v>
      </c>
      <c r="J33" s="2" t="s">
        <v>182</v>
      </c>
      <c r="K33" s="2" t="s">
        <v>65</v>
      </c>
      <c r="L33" s="2" t="s">
        <v>273</v>
      </c>
      <c r="M33" s="2" t="s">
        <v>274</v>
      </c>
      <c r="N33" s="2" t="s">
        <v>275</v>
      </c>
      <c r="O33" s="2" t="s">
        <v>74</v>
      </c>
      <c r="P33" s="2" t="str">
        <f>"180762                        "</f>
        <v xml:space="preserve">180762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43.02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0.7</v>
      </c>
      <c r="BJ33" s="2">
        <v>3</v>
      </c>
      <c r="BK33" s="2">
        <v>3</v>
      </c>
      <c r="BL33" s="2">
        <v>127.38</v>
      </c>
      <c r="BM33" s="2">
        <v>19.11</v>
      </c>
      <c r="BN33" s="2">
        <v>146.49</v>
      </c>
      <c r="BO33" s="2">
        <v>146.49</v>
      </c>
      <c r="BP33" s="2"/>
      <c r="BQ33" s="2" t="s">
        <v>276</v>
      </c>
      <c r="BR33" s="2" t="s">
        <v>271</v>
      </c>
      <c r="BS33" s="3">
        <v>44679</v>
      </c>
      <c r="BT33" s="5">
        <v>0.63750000000000007</v>
      </c>
      <c r="BU33" s="2" t="s">
        <v>277</v>
      </c>
      <c r="BV33" s="2" t="s">
        <v>69</v>
      </c>
      <c r="BW33" s="2"/>
      <c r="BX33" s="2"/>
      <c r="BY33" s="2">
        <v>15247.17</v>
      </c>
      <c r="BZ33" s="2" t="s">
        <v>95</v>
      </c>
      <c r="CA33" s="2"/>
      <c r="CB33" s="2"/>
      <c r="CC33" s="2" t="s">
        <v>274</v>
      </c>
      <c r="CD33" s="2">
        <v>6600</v>
      </c>
      <c r="CE33" s="2" t="s">
        <v>72</v>
      </c>
      <c r="CF33" s="3">
        <v>44680</v>
      </c>
      <c r="CG33" s="2"/>
      <c r="CH33" s="2"/>
      <c r="CI33" s="2">
        <v>2</v>
      </c>
      <c r="CJ33" s="2">
        <v>2</v>
      </c>
      <c r="CK33" s="2">
        <v>33</v>
      </c>
      <c r="CL33" s="4" t="s">
        <v>73</v>
      </c>
      <c r="CM33" s="2"/>
      <c r="CN33" s="2"/>
    </row>
    <row r="34" spans="1:92" x14ac:dyDescent="0.3">
      <c r="A34" s="2" t="s">
        <v>180</v>
      </c>
      <c r="B34" s="2" t="s">
        <v>181</v>
      </c>
      <c r="C34" s="2" t="s">
        <v>62</v>
      </c>
      <c r="D34" s="2"/>
      <c r="E34" s="2" t="str">
        <f>"009942206918"</f>
        <v>009942206918</v>
      </c>
      <c r="F34" s="3">
        <v>44677</v>
      </c>
      <c r="G34" s="2">
        <v>202301</v>
      </c>
      <c r="H34" s="2" t="s">
        <v>93</v>
      </c>
      <c r="I34" s="2" t="s">
        <v>94</v>
      </c>
      <c r="J34" s="2" t="s">
        <v>182</v>
      </c>
      <c r="K34" s="2" t="s">
        <v>65</v>
      </c>
      <c r="L34" s="2" t="s">
        <v>278</v>
      </c>
      <c r="M34" s="2" t="s">
        <v>279</v>
      </c>
      <c r="N34" s="2" t="s">
        <v>280</v>
      </c>
      <c r="O34" s="2" t="s">
        <v>74</v>
      </c>
      <c r="P34" s="2" t="str">
        <f>"180764                        "</f>
        <v xml:space="preserve">180764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43.02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0.1</v>
      </c>
      <c r="BJ34" s="2">
        <v>1.7</v>
      </c>
      <c r="BK34" s="2">
        <v>2</v>
      </c>
      <c r="BL34" s="2">
        <v>127.38</v>
      </c>
      <c r="BM34" s="2">
        <v>19.11</v>
      </c>
      <c r="BN34" s="2">
        <v>146.49</v>
      </c>
      <c r="BO34" s="2">
        <v>146.49</v>
      </c>
      <c r="BP34" s="2"/>
      <c r="BQ34" s="2"/>
      <c r="BR34" s="2" t="s">
        <v>271</v>
      </c>
      <c r="BS34" s="2" t="s">
        <v>125</v>
      </c>
      <c r="BT34" s="2"/>
      <c r="BU34" s="2"/>
      <c r="BV34" s="2"/>
      <c r="BW34" s="2"/>
      <c r="BX34" s="2"/>
      <c r="BY34" s="2">
        <v>8573.2800000000007</v>
      </c>
      <c r="BZ34" s="2" t="s">
        <v>95</v>
      </c>
      <c r="CA34" s="2"/>
      <c r="CB34" s="2"/>
      <c r="CC34" s="2" t="s">
        <v>279</v>
      </c>
      <c r="CD34" s="2">
        <v>6930</v>
      </c>
      <c r="CE34" s="2" t="s">
        <v>72</v>
      </c>
      <c r="CF34" s="2"/>
      <c r="CG34" s="2"/>
      <c r="CH34" s="2"/>
      <c r="CI34" s="2">
        <v>2</v>
      </c>
      <c r="CJ34" s="2" t="s">
        <v>125</v>
      </c>
      <c r="CK34" s="2">
        <v>33</v>
      </c>
      <c r="CL34" s="4" t="s">
        <v>73</v>
      </c>
      <c r="CM34" s="2"/>
      <c r="CN34" s="2"/>
    </row>
    <row r="35" spans="1:92" x14ac:dyDescent="0.3">
      <c r="A35" s="2" t="s">
        <v>180</v>
      </c>
      <c r="B35" s="2" t="s">
        <v>181</v>
      </c>
      <c r="C35" s="2" t="s">
        <v>62</v>
      </c>
      <c r="D35" s="2"/>
      <c r="E35" s="2" t="str">
        <f>"009942487745"</f>
        <v>009942487745</v>
      </c>
      <c r="F35" s="3">
        <v>44663</v>
      </c>
      <c r="G35" s="2">
        <v>202301</v>
      </c>
      <c r="H35" s="2" t="s">
        <v>93</v>
      </c>
      <c r="I35" s="2" t="s">
        <v>94</v>
      </c>
      <c r="J35" s="2" t="s">
        <v>182</v>
      </c>
      <c r="K35" s="2" t="s">
        <v>65</v>
      </c>
      <c r="L35" s="2" t="s">
        <v>91</v>
      </c>
      <c r="M35" s="2" t="s">
        <v>92</v>
      </c>
      <c r="N35" s="2" t="s">
        <v>281</v>
      </c>
      <c r="O35" s="2" t="s">
        <v>81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83.24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1.3</v>
      </c>
      <c r="BJ35" s="2">
        <v>7.5</v>
      </c>
      <c r="BK35" s="2">
        <v>7.5</v>
      </c>
      <c r="BL35" s="2">
        <v>246.46</v>
      </c>
      <c r="BM35" s="2">
        <v>36.97</v>
      </c>
      <c r="BN35" s="2">
        <v>283.43</v>
      </c>
      <c r="BO35" s="2">
        <v>283.43</v>
      </c>
      <c r="BP35" s="2"/>
      <c r="BQ35" s="2"/>
      <c r="BR35" s="2" t="s">
        <v>184</v>
      </c>
      <c r="BS35" s="3">
        <v>44664</v>
      </c>
      <c r="BT35" s="5">
        <v>0.42569444444444443</v>
      </c>
      <c r="BU35" s="2" t="s">
        <v>282</v>
      </c>
      <c r="BV35" s="2" t="s">
        <v>69</v>
      </c>
      <c r="BW35" s="2"/>
      <c r="BX35" s="2"/>
      <c r="BY35" s="2">
        <v>37723.629999999997</v>
      </c>
      <c r="BZ35" s="2" t="s">
        <v>90</v>
      </c>
      <c r="CA35" s="2" t="s">
        <v>124</v>
      </c>
      <c r="CB35" s="2"/>
      <c r="CC35" s="2" t="s">
        <v>92</v>
      </c>
      <c r="CD35" s="2">
        <v>6001</v>
      </c>
      <c r="CE35" s="2" t="s">
        <v>72</v>
      </c>
      <c r="CF35" s="3">
        <v>44664</v>
      </c>
      <c r="CG35" s="2"/>
      <c r="CH35" s="2"/>
      <c r="CI35" s="2">
        <v>1</v>
      </c>
      <c r="CJ35" s="2">
        <v>1</v>
      </c>
      <c r="CK35" s="2">
        <v>21</v>
      </c>
      <c r="CL35" s="4" t="s">
        <v>73</v>
      </c>
      <c r="CM35" s="2"/>
      <c r="CN35" s="2"/>
    </row>
    <row r="36" spans="1:92" x14ac:dyDescent="0.3">
      <c r="A36" s="2" t="s">
        <v>180</v>
      </c>
      <c r="B36" s="2" t="s">
        <v>181</v>
      </c>
      <c r="C36" s="2" t="s">
        <v>62</v>
      </c>
      <c r="D36" s="2"/>
      <c r="E36" s="2" t="str">
        <f>"009942487743"</f>
        <v>009942487743</v>
      </c>
      <c r="F36" s="3">
        <v>44663</v>
      </c>
      <c r="G36" s="2">
        <v>202301</v>
      </c>
      <c r="H36" s="2" t="s">
        <v>93</v>
      </c>
      <c r="I36" s="2" t="s">
        <v>94</v>
      </c>
      <c r="J36" s="2" t="s">
        <v>182</v>
      </c>
      <c r="K36" s="2" t="s">
        <v>65</v>
      </c>
      <c r="L36" s="2" t="s">
        <v>283</v>
      </c>
      <c r="M36" s="2" t="s">
        <v>284</v>
      </c>
      <c r="N36" s="2" t="s">
        <v>285</v>
      </c>
      <c r="O36" s="2" t="s">
        <v>81</v>
      </c>
      <c r="P36" s="2" t="str">
        <f>"180356                        "</f>
        <v xml:space="preserve">180356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43.02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15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0.1</v>
      </c>
      <c r="BJ36" s="2">
        <v>1.6</v>
      </c>
      <c r="BK36" s="2">
        <v>2</v>
      </c>
      <c r="BL36" s="2">
        <v>142.38</v>
      </c>
      <c r="BM36" s="2">
        <v>21.36</v>
      </c>
      <c r="BN36" s="2">
        <v>163.74</v>
      </c>
      <c r="BO36" s="2">
        <v>163.74</v>
      </c>
      <c r="BP36" s="2"/>
      <c r="BQ36" s="2"/>
      <c r="BR36" s="2" t="s">
        <v>184</v>
      </c>
      <c r="BS36" s="3">
        <v>44665</v>
      </c>
      <c r="BT36" s="5">
        <v>0.47986111111111113</v>
      </c>
      <c r="BU36" s="2" t="s">
        <v>286</v>
      </c>
      <c r="BV36" s="2" t="s">
        <v>73</v>
      </c>
      <c r="BW36" s="2" t="s">
        <v>104</v>
      </c>
      <c r="BX36" s="2" t="s">
        <v>141</v>
      </c>
      <c r="BY36" s="2">
        <v>8166.72</v>
      </c>
      <c r="BZ36" s="2" t="s">
        <v>126</v>
      </c>
      <c r="CA36" s="2" t="s">
        <v>287</v>
      </c>
      <c r="CB36" s="2"/>
      <c r="CC36" s="2" t="s">
        <v>284</v>
      </c>
      <c r="CD36" s="2">
        <v>3887</v>
      </c>
      <c r="CE36" s="2" t="s">
        <v>72</v>
      </c>
      <c r="CF36" s="3">
        <v>44670</v>
      </c>
      <c r="CG36" s="2"/>
      <c r="CH36" s="2"/>
      <c r="CI36" s="2">
        <v>1</v>
      </c>
      <c r="CJ36" s="2">
        <v>2</v>
      </c>
      <c r="CK36" s="2">
        <v>23</v>
      </c>
      <c r="CL36" s="4" t="s">
        <v>73</v>
      </c>
      <c r="CM36" s="2"/>
      <c r="CN36" s="2"/>
    </row>
    <row r="37" spans="1:92" x14ac:dyDescent="0.3">
      <c r="A37" s="2" t="s">
        <v>180</v>
      </c>
      <c r="B37" s="2" t="s">
        <v>181</v>
      </c>
      <c r="C37" s="2" t="s">
        <v>62</v>
      </c>
      <c r="D37" s="2"/>
      <c r="E37" s="2" t="str">
        <f>"080010459948"</f>
        <v>080010459948</v>
      </c>
      <c r="F37" s="3">
        <v>44676</v>
      </c>
      <c r="G37" s="2">
        <v>202301</v>
      </c>
      <c r="H37" s="2" t="s">
        <v>75</v>
      </c>
      <c r="I37" s="2" t="s">
        <v>76</v>
      </c>
      <c r="J37" s="2" t="s">
        <v>288</v>
      </c>
      <c r="K37" s="2" t="s">
        <v>65</v>
      </c>
      <c r="L37" s="2" t="s">
        <v>93</v>
      </c>
      <c r="M37" s="2" t="s">
        <v>94</v>
      </c>
      <c r="N37" s="2" t="s">
        <v>177</v>
      </c>
      <c r="O37" s="2" t="s">
        <v>81</v>
      </c>
      <c r="P37" s="2" t="str">
        <f>"Return #21804                 "</f>
        <v xml:space="preserve">Return #21804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22.21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0.2</v>
      </c>
      <c r="BK37" s="2">
        <v>1</v>
      </c>
      <c r="BL37" s="2">
        <v>65.75</v>
      </c>
      <c r="BM37" s="2">
        <v>9.86</v>
      </c>
      <c r="BN37" s="2">
        <v>75.61</v>
      </c>
      <c r="BO37" s="2">
        <v>75.61</v>
      </c>
      <c r="BP37" s="2" t="s">
        <v>125</v>
      </c>
      <c r="BQ37" s="2" t="s">
        <v>289</v>
      </c>
      <c r="BR37" s="2" t="s">
        <v>290</v>
      </c>
      <c r="BS37" s="3">
        <v>44677</v>
      </c>
      <c r="BT37" s="5">
        <v>0.36319444444444443</v>
      </c>
      <c r="BU37" s="2" t="s">
        <v>291</v>
      </c>
      <c r="BV37" s="2" t="s">
        <v>69</v>
      </c>
      <c r="BW37" s="2"/>
      <c r="BX37" s="2"/>
      <c r="BY37" s="2">
        <v>1200</v>
      </c>
      <c r="BZ37" s="2"/>
      <c r="CA37" s="2" t="s">
        <v>127</v>
      </c>
      <c r="CB37" s="2"/>
      <c r="CC37" s="2" t="s">
        <v>94</v>
      </c>
      <c r="CD37" s="2">
        <v>7945</v>
      </c>
      <c r="CE37" s="2" t="s">
        <v>292</v>
      </c>
      <c r="CF37" s="3">
        <v>44679</v>
      </c>
      <c r="CG37" s="2"/>
      <c r="CH37" s="2"/>
      <c r="CI37" s="2">
        <v>1</v>
      </c>
      <c r="CJ37" s="2">
        <v>1</v>
      </c>
      <c r="CK37" s="2">
        <v>21</v>
      </c>
      <c r="CL37" s="4" t="s">
        <v>73</v>
      </c>
      <c r="CM37" s="2"/>
      <c r="CN37" s="2"/>
    </row>
    <row r="38" spans="1:92" x14ac:dyDescent="0.3">
      <c r="A38" s="2" t="s">
        <v>180</v>
      </c>
      <c r="B38" s="2" t="s">
        <v>181</v>
      </c>
      <c r="C38" s="2" t="s">
        <v>62</v>
      </c>
      <c r="D38" s="2"/>
      <c r="E38" s="2" t="str">
        <f>"009942110547"</f>
        <v>009942110547</v>
      </c>
      <c r="F38" s="3">
        <v>44676</v>
      </c>
      <c r="G38" s="2">
        <v>202301</v>
      </c>
      <c r="H38" s="2" t="s">
        <v>93</v>
      </c>
      <c r="I38" s="2" t="s">
        <v>94</v>
      </c>
      <c r="J38" s="2" t="s">
        <v>293</v>
      </c>
      <c r="K38" s="2" t="s">
        <v>65</v>
      </c>
      <c r="L38" s="2" t="s">
        <v>66</v>
      </c>
      <c r="M38" s="2" t="s">
        <v>67</v>
      </c>
      <c r="N38" s="2" t="s">
        <v>294</v>
      </c>
      <c r="O38" s="2" t="s">
        <v>81</v>
      </c>
      <c r="P38" s="2" t="str">
        <f>"                              "</f>
        <v xml:space="preserve"> 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83.24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2.5</v>
      </c>
      <c r="BJ38" s="2">
        <v>7.2</v>
      </c>
      <c r="BK38" s="2">
        <v>7.5</v>
      </c>
      <c r="BL38" s="2">
        <v>246.46</v>
      </c>
      <c r="BM38" s="2">
        <v>36.97</v>
      </c>
      <c r="BN38" s="2">
        <v>283.43</v>
      </c>
      <c r="BO38" s="2">
        <v>283.43</v>
      </c>
      <c r="BP38" s="2"/>
      <c r="BQ38" s="2" t="s">
        <v>295</v>
      </c>
      <c r="BR38" s="2" t="s">
        <v>296</v>
      </c>
      <c r="BS38" s="3">
        <v>44677</v>
      </c>
      <c r="BT38" s="5">
        <v>0.41666666666666669</v>
      </c>
      <c r="BU38" s="2" t="s">
        <v>297</v>
      </c>
      <c r="BV38" s="2" t="s">
        <v>69</v>
      </c>
      <c r="BW38" s="2"/>
      <c r="BX38" s="2"/>
      <c r="BY38" s="2">
        <v>35912.5</v>
      </c>
      <c r="BZ38" s="2" t="s">
        <v>90</v>
      </c>
      <c r="CA38" s="2" t="s">
        <v>71</v>
      </c>
      <c r="CB38" s="2"/>
      <c r="CC38" s="2" t="s">
        <v>67</v>
      </c>
      <c r="CD38" s="2">
        <v>200</v>
      </c>
      <c r="CE38" s="2" t="s">
        <v>72</v>
      </c>
      <c r="CF38" s="3">
        <v>44677</v>
      </c>
      <c r="CG38" s="2"/>
      <c r="CH38" s="2"/>
      <c r="CI38" s="2">
        <v>1</v>
      </c>
      <c r="CJ38" s="2">
        <v>1</v>
      </c>
      <c r="CK38" s="2">
        <v>21</v>
      </c>
      <c r="CL38" s="4" t="s">
        <v>73</v>
      </c>
      <c r="CM38" s="2"/>
      <c r="CN38" s="2"/>
    </row>
    <row r="39" spans="1:92" x14ac:dyDescent="0.3">
      <c r="A39" s="2" t="s">
        <v>180</v>
      </c>
      <c r="B39" s="2" t="s">
        <v>181</v>
      </c>
      <c r="C39" s="2" t="s">
        <v>62</v>
      </c>
      <c r="D39" s="2"/>
      <c r="E39" s="2" t="str">
        <f>"009942206914"</f>
        <v>009942206914</v>
      </c>
      <c r="F39" s="3">
        <v>44673</v>
      </c>
      <c r="G39" s="2">
        <v>202301</v>
      </c>
      <c r="H39" s="2" t="s">
        <v>93</v>
      </c>
      <c r="I39" s="2" t="s">
        <v>94</v>
      </c>
      <c r="J39" s="2" t="s">
        <v>177</v>
      </c>
      <c r="K39" s="2" t="s">
        <v>65</v>
      </c>
      <c r="L39" s="2" t="s">
        <v>88</v>
      </c>
      <c r="M39" s="2" t="s">
        <v>89</v>
      </c>
      <c r="N39" s="2" t="s">
        <v>158</v>
      </c>
      <c r="O39" s="2" t="s">
        <v>74</v>
      </c>
      <c r="P39" s="2" t="str">
        <f>"AVO#15829                     "</f>
        <v xml:space="preserve">AVO#15829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41.64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3.2</v>
      </c>
      <c r="BK39" s="2">
        <v>4</v>
      </c>
      <c r="BL39" s="2">
        <v>123.28</v>
      </c>
      <c r="BM39" s="2">
        <v>18.489999999999998</v>
      </c>
      <c r="BN39" s="2">
        <v>141.77000000000001</v>
      </c>
      <c r="BO39" s="2">
        <v>141.77000000000001</v>
      </c>
      <c r="BP39" s="2"/>
      <c r="BQ39" s="2" t="s">
        <v>298</v>
      </c>
      <c r="BR39" s="2" t="s">
        <v>248</v>
      </c>
      <c r="BS39" s="3">
        <v>44676</v>
      </c>
      <c r="BT39" s="5">
        <v>0.46597222222222223</v>
      </c>
      <c r="BU39" s="2" t="s">
        <v>299</v>
      </c>
      <c r="BV39" s="2" t="s">
        <v>69</v>
      </c>
      <c r="BW39" s="2"/>
      <c r="BX39" s="2"/>
      <c r="BY39" s="2">
        <v>15979.6</v>
      </c>
      <c r="BZ39" s="2" t="s">
        <v>95</v>
      </c>
      <c r="CA39" s="2" t="s">
        <v>300</v>
      </c>
      <c r="CB39" s="2"/>
      <c r="CC39" s="2" t="s">
        <v>89</v>
      </c>
      <c r="CD39" s="2">
        <v>2196</v>
      </c>
      <c r="CE39" s="2" t="s">
        <v>72</v>
      </c>
      <c r="CF39" s="3">
        <v>44677</v>
      </c>
      <c r="CG39" s="2"/>
      <c r="CH39" s="2"/>
      <c r="CI39" s="2">
        <v>1</v>
      </c>
      <c r="CJ39" s="2">
        <v>1</v>
      </c>
      <c r="CK39" s="2">
        <v>31</v>
      </c>
      <c r="CL39" s="4" t="s">
        <v>73</v>
      </c>
      <c r="CM39" s="2"/>
      <c r="CN39" s="2"/>
    </row>
    <row r="40" spans="1:92" x14ac:dyDescent="0.3">
      <c r="A40" s="2" t="s">
        <v>180</v>
      </c>
      <c r="B40" s="2" t="s">
        <v>181</v>
      </c>
      <c r="C40" s="2" t="s">
        <v>62</v>
      </c>
      <c r="D40" s="2"/>
      <c r="E40" s="2" t="str">
        <f>"009942206913"</f>
        <v>009942206913</v>
      </c>
      <c r="F40" s="3">
        <v>44673</v>
      </c>
      <c r="G40" s="2">
        <v>202301</v>
      </c>
      <c r="H40" s="2" t="s">
        <v>93</v>
      </c>
      <c r="I40" s="2" t="s">
        <v>94</v>
      </c>
      <c r="J40" s="2" t="s">
        <v>182</v>
      </c>
      <c r="K40" s="2" t="s">
        <v>65</v>
      </c>
      <c r="L40" s="2" t="s">
        <v>66</v>
      </c>
      <c r="M40" s="2" t="s">
        <v>67</v>
      </c>
      <c r="N40" s="2" t="s">
        <v>301</v>
      </c>
      <c r="O40" s="2" t="s">
        <v>74</v>
      </c>
      <c r="P40" s="2" t="str">
        <f>"INV180628                     "</f>
        <v xml:space="preserve">INV180628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41.64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0.3</v>
      </c>
      <c r="BJ40" s="2">
        <v>1.7</v>
      </c>
      <c r="BK40" s="2">
        <v>2</v>
      </c>
      <c r="BL40" s="2">
        <v>123.28</v>
      </c>
      <c r="BM40" s="2">
        <v>18.489999999999998</v>
      </c>
      <c r="BN40" s="2">
        <v>141.77000000000001</v>
      </c>
      <c r="BO40" s="2">
        <v>141.77000000000001</v>
      </c>
      <c r="BP40" s="2"/>
      <c r="BQ40" s="2" t="s">
        <v>302</v>
      </c>
      <c r="BR40" s="2" t="s">
        <v>184</v>
      </c>
      <c r="BS40" s="3">
        <v>44676</v>
      </c>
      <c r="BT40" s="5">
        <v>0.65138888888888891</v>
      </c>
      <c r="BU40" s="2" t="s">
        <v>303</v>
      </c>
      <c r="BV40" s="2" t="s">
        <v>73</v>
      </c>
      <c r="BW40" s="2"/>
      <c r="BX40" s="2"/>
      <c r="BY40" s="2">
        <v>8707.5</v>
      </c>
      <c r="BZ40" s="2" t="s">
        <v>95</v>
      </c>
      <c r="CA40" s="2" t="s">
        <v>304</v>
      </c>
      <c r="CB40" s="2"/>
      <c r="CC40" s="2" t="s">
        <v>67</v>
      </c>
      <c r="CD40" s="2">
        <v>81</v>
      </c>
      <c r="CE40" s="2" t="s">
        <v>72</v>
      </c>
      <c r="CF40" s="3">
        <v>44676</v>
      </c>
      <c r="CG40" s="2"/>
      <c r="CH40" s="2"/>
      <c r="CI40" s="2">
        <v>1</v>
      </c>
      <c r="CJ40" s="2">
        <v>1</v>
      </c>
      <c r="CK40" s="2">
        <v>31</v>
      </c>
      <c r="CL40" s="4" t="s">
        <v>73</v>
      </c>
      <c r="CM40" s="2"/>
      <c r="CN40" s="2"/>
    </row>
    <row r="41" spans="1:92" x14ac:dyDescent="0.3">
      <c r="A41" s="2" t="s">
        <v>180</v>
      </c>
      <c r="B41" s="2" t="s">
        <v>181</v>
      </c>
      <c r="C41" s="2" t="s">
        <v>62</v>
      </c>
      <c r="D41" s="2"/>
      <c r="E41" s="2" t="str">
        <f>"009942487763"</f>
        <v>009942487763</v>
      </c>
      <c r="F41" s="3">
        <v>44656</v>
      </c>
      <c r="G41" s="2">
        <v>202301</v>
      </c>
      <c r="H41" s="2" t="s">
        <v>93</v>
      </c>
      <c r="I41" s="2" t="s">
        <v>94</v>
      </c>
      <c r="J41" s="2" t="s">
        <v>182</v>
      </c>
      <c r="K41" s="2" t="s">
        <v>65</v>
      </c>
      <c r="L41" s="2" t="s">
        <v>116</v>
      </c>
      <c r="M41" s="2" t="s">
        <v>117</v>
      </c>
      <c r="N41" s="2" t="s">
        <v>305</v>
      </c>
      <c r="O41" s="2" t="s">
        <v>81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20.03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0.2</v>
      </c>
      <c r="BJ41" s="2">
        <v>1.8</v>
      </c>
      <c r="BK41" s="2">
        <v>2</v>
      </c>
      <c r="BL41" s="2">
        <v>63.57</v>
      </c>
      <c r="BM41" s="2">
        <v>9.5399999999999991</v>
      </c>
      <c r="BN41" s="2">
        <v>73.11</v>
      </c>
      <c r="BO41" s="2">
        <v>73.11</v>
      </c>
      <c r="BP41" s="2"/>
      <c r="BQ41" s="2"/>
      <c r="BR41" s="2" t="s">
        <v>184</v>
      </c>
      <c r="BS41" s="3">
        <v>44658</v>
      </c>
      <c r="BT41" s="5">
        <v>0.40277777777777773</v>
      </c>
      <c r="BU41" s="2" t="s">
        <v>306</v>
      </c>
      <c r="BV41" s="2" t="s">
        <v>73</v>
      </c>
      <c r="BW41" s="2" t="s">
        <v>104</v>
      </c>
      <c r="BX41" s="2" t="s">
        <v>80</v>
      </c>
      <c r="BY41" s="2">
        <v>9112.32</v>
      </c>
      <c r="BZ41" s="2" t="s">
        <v>19</v>
      </c>
      <c r="CA41" s="2"/>
      <c r="CB41" s="2"/>
      <c r="CC41" s="2" t="s">
        <v>117</v>
      </c>
      <c r="CD41" s="2">
        <v>1501</v>
      </c>
      <c r="CE41" s="2" t="s">
        <v>72</v>
      </c>
      <c r="CF41" s="3">
        <v>44658</v>
      </c>
      <c r="CG41" s="2"/>
      <c r="CH41" s="2"/>
      <c r="CI41" s="2">
        <v>1</v>
      </c>
      <c r="CJ41" s="2">
        <v>2</v>
      </c>
      <c r="CK41" s="2">
        <v>21</v>
      </c>
      <c r="CL41" s="4" t="s">
        <v>73</v>
      </c>
      <c r="CM41" s="2"/>
      <c r="CN41" s="2"/>
    </row>
    <row r="42" spans="1:92" x14ac:dyDescent="0.3">
      <c r="A42" s="2" t="s">
        <v>180</v>
      </c>
      <c r="B42" s="2" t="s">
        <v>181</v>
      </c>
      <c r="C42" s="2" t="s">
        <v>62</v>
      </c>
      <c r="D42" s="2"/>
      <c r="E42" s="2" t="str">
        <f>"009942487734"</f>
        <v>009942487734</v>
      </c>
      <c r="F42" s="3">
        <v>44662</v>
      </c>
      <c r="G42" s="2">
        <v>202301</v>
      </c>
      <c r="H42" s="2" t="s">
        <v>93</v>
      </c>
      <c r="I42" s="2" t="s">
        <v>94</v>
      </c>
      <c r="J42" s="2" t="s">
        <v>182</v>
      </c>
      <c r="K42" s="2" t="s">
        <v>65</v>
      </c>
      <c r="L42" s="2" t="s">
        <v>88</v>
      </c>
      <c r="M42" s="2" t="s">
        <v>89</v>
      </c>
      <c r="N42" s="2" t="s">
        <v>158</v>
      </c>
      <c r="O42" s="2" t="s">
        <v>81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55.5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1.3</v>
      </c>
      <c r="BJ42" s="2">
        <v>5</v>
      </c>
      <c r="BK42" s="2">
        <v>5</v>
      </c>
      <c r="BL42" s="2">
        <v>164.32</v>
      </c>
      <c r="BM42" s="2">
        <v>24.65</v>
      </c>
      <c r="BN42" s="2">
        <v>188.97</v>
      </c>
      <c r="BO42" s="2">
        <v>188.97</v>
      </c>
      <c r="BP42" s="2"/>
      <c r="BQ42" s="2" t="s">
        <v>307</v>
      </c>
      <c r="BR42" s="2" t="s">
        <v>184</v>
      </c>
      <c r="BS42" s="3">
        <v>44663</v>
      </c>
      <c r="BT42" s="5">
        <v>0.3743055555555555</v>
      </c>
      <c r="BU42" s="2" t="s">
        <v>308</v>
      </c>
      <c r="BV42" s="2" t="s">
        <v>69</v>
      </c>
      <c r="BW42" s="2"/>
      <c r="BX42" s="2"/>
      <c r="BY42" s="2">
        <v>24960</v>
      </c>
      <c r="BZ42" s="2" t="s">
        <v>90</v>
      </c>
      <c r="CA42" s="2" t="s">
        <v>163</v>
      </c>
      <c r="CB42" s="2"/>
      <c r="CC42" s="2" t="s">
        <v>89</v>
      </c>
      <c r="CD42" s="2">
        <v>2021</v>
      </c>
      <c r="CE42" s="2" t="s">
        <v>72</v>
      </c>
      <c r="CF42" s="3">
        <v>44663</v>
      </c>
      <c r="CG42" s="2"/>
      <c r="CH42" s="2"/>
      <c r="CI42" s="2">
        <v>1</v>
      </c>
      <c r="CJ42" s="2">
        <v>1</v>
      </c>
      <c r="CK42" s="2">
        <v>21</v>
      </c>
      <c r="CL42" s="4" t="s">
        <v>73</v>
      </c>
      <c r="CM42" s="2"/>
      <c r="CN42" s="2"/>
    </row>
    <row r="43" spans="1:92" x14ac:dyDescent="0.3">
      <c r="A43" s="2" t="s">
        <v>180</v>
      </c>
      <c r="B43" s="2" t="s">
        <v>181</v>
      </c>
      <c r="C43" s="2" t="s">
        <v>62</v>
      </c>
      <c r="D43" s="2"/>
      <c r="E43" s="2" t="str">
        <f>"009942206908"</f>
        <v>009942206908</v>
      </c>
      <c r="F43" s="3">
        <v>44670</v>
      </c>
      <c r="G43" s="2">
        <v>202301</v>
      </c>
      <c r="H43" s="2" t="s">
        <v>93</v>
      </c>
      <c r="I43" s="2" t="s">
        <v>94</v>
      </c>
      <c r="J43" s="2" t="s">
        <v>177</v>
      </c>
      <c r="K43" s="2" t="s">
        <v>65</v>
      </c>
      <c r="L43" s="2" t="s">
        <v>93</v>
      </c>
      <c r="M43" s="2" t="s">
        <v>94</v>
      </c>
      <c r="N43" s="2" t="s">
        <v>309</v>
      </c>
      <c r="O43" s="2" t="s">
        <v>74</v>
      </c>
      <c r="P43" s="2" t="str">
        <f>"INV180506                     "</f>
        <v xml:space="preserve">INV180506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17.350000000000001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0.8</v>
      </c>
      <c r="BJ43" s="2">
        <v>3.7</v>
      </c>
      <c r="BK43" s="2">
        <v>4</v>
      </c>
      <c r="BL43" s="2">
        <v>51.37</v>
      </c>
      <c r="BM43" s="2">
        <v>7.71</v>
      </c>
      <c r="BN43" s="2">
        <v>59.08</v>
      </c>
      <c r="BO43" s="2">
        <v>59.08</v>
      </c>
      <c r="BP43" s="2"/>
      <c r="BQ43" s="2" t="s">
        <v>310</v>
      </c>
      <c r="BR43" s="2" t="s">
        <v>271</v>
      </c>
      <c r="BS43" s="3">
        <v>44671</v>
      </c>
      <c r="BT43" s="5">
        <v>0.45833333333333331</v>
      </c>
      <c r="BU43" s="2" t="s">
        <v>311</v>
      </c>
      <c r="BV43" s="2" t="s">
        <v>69</v>
      </c>
      <c r="BW43" s="2"/>
      <c r="BX43" s="2"/>
      <c r="BY43" s="2">
        <v>18633.37</v>
      </c>
      <c r="BZ43" s="2" t="s">
        <v>95</v>
      </c>
      <c r="CA43" s="2" t="s">
        <v>139</v>
      </c>
      <c r="CB43" s="2"/>
      <c r="CC43" s="2" t="s">
        <v>94</v>
      </c>
      <c r="CD43" s="2">
        <v>7441</v>
      </c>
      <c r="CE43" s="2" t="s">
        <v>72</v>
      </c>
      <c r="CF43" s="3">
        <v>44672</v>
      </c>
      <c r="CG43" s="2"/>
      <c r="CH43" s="2"/>
      <c r="CI43" s="2">
        <v>1</v>
      </c>
      <c r="CJ43" s="2">
        <v>1</v>
      </c>
      <c r="CK43" s="2">
        <v>32</v>
      </c>
      <c r="CL43" s="4" t="s">
        <v>73</v>
      </c>
      <c r="CM43" s="2"/>
      <c r="CN43" s="2"/>
    </row>
    <row r="44" spans="1:92" x14ac:dyDescent="0.3">
      <c r="A44" s="2" t="s">
        <v>180</v>
      </c>
      <c r="B44" s="2" t="s">
        <v>181</v>
      </c>
      <c r="C44" s="2" t="s">
        <v>62</v>
      </c>
      <c r="D44" s="2"/>
      <c r="E44" s="2" t="str">
        <f>"009942206912"</f>
        <v>009942206912</v>
      </c>
      <c r="F44" s="3">
        <v>44671</v>
      </c>
      <c r="G44" s="2">
        <v>202301</v>
      </c>
      <c r="H44" s="2" t="s">
        <v>93</v>
      </c>
      <c r="I44" s="2" t="s">
        <v>94</v>
      </c>
      <c r="J44" s="2" t="s">
        <v>182</v>
      </c>
      <c r="K44" s="2" t="s">
        <v>65</v>
      </c>
      <c r="L44" s="2" t="s">
        <v>133</v>
      </c>
      <c r="M44" s="2" t="s">
        <v>134</v>
      </c>
      <c r="N44" s="2" t="s">
        <v>312</v>
      </c>
      <c r="O44" s="2" t="s">
        <v>74</v>
      </c>
      <c r="P44" s="2" t="str">
        <f>"180573                        "</f>
        <v xml:space="preserve">180573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76.849999999999994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15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1.1000000000000001</v>
      </c>
      <c r="BJ44" s="2">
        <v>7</v>
      </c>
      <c r="BK44" s="2">
        <v>7</v>
      </c>
      <c r="BL44" s="2">
        <v>242.54</v>
      </c>
      <c r="BM44" s="2">
        <v>36.380000000000003</v>
      </c>
      <c r="BN44" s="2">
        <v>278.92</v>
      </c>
      <c r="BO44" s="2">
        <v>278.92</v>
      </c>
      <c r="BP44" s="2"/>
      <c r="BQ44" s="2" t="s">
        <v>313</v>
      </c>
      <c r="BR44" s="2" t="s">
        <v>271</v>
      </c>
      <c r="BS44" s="3">
        <v>44673</v>
      </c>
      <c r="BT44" s="5">
        <v>0.66180555555555554</v>
      </c>
      <c r="BU44" s="2" t="s">
        <v>314</v>
      </c>
      <c r="BV44" s="2" t="s">
        <v>69</v>
      </c>
      <c r="BW44" s="2"/>
      <c r="BX44" s="2"/>
      <c r="BY44" s="2">
        <v>35118.660000000003</v>
      </c>
      <c r="BZ44" s="2" t="s">
        <v>150</v>
      </c>
      <c r="CA44" s="2" t="s">
        <v>315</v>
      </c>
      <c r="CB44" s="2"/>
      <c r="CC44" s="2" t="s">
        <v>134</v>
      </c>
      <c r="CD44" s="2">
        <v>727</v>
      </c>
      <c r="CE44" s="2" t="s">
        <v>72</v>
      </c>
      <c r="CF44" s="3">
        <v>44673</v>
      </c>
      <c r="CG44" s="2"/>
      <c r="CH44" s="2"/>
      <c r="CI44" s="2">
        <v>2</v>
      </c>
      <c r="CJ44" s="2">
        <v>2</v>
      </c>
      <c r="CK44" s="2">
        <v>33</v>
      </c>
      <c r="CL44" s="4" t="s">
        <v>73</v>
      </c>
      <c r="CM44" s="2"/>
      <c r="CN44" s="2"/>
    </row>
    <row r="45" spans="1:92" x14ac:dyDescent="0.3">
      <c r="A45" s="2" t="s">
        <v>180</v>
      </c>
      <c r="B45" s="2" t="s">
        <v>181</v>
      </c>
      <c r="C45" s="2" t="s">
        <v>62</v>
      </c>
      <c r="D45" s="2"/>
      <c r="E45" s="2" t="str">
        <f>"009942206910"</f>
        <v>009942206910</v>
      </c>
      <c r="F45" s="3">
        <v>44671</v>
      </c>
      <c r="G45" s="2">
        <v>202301</v>
      </c>
      <c r="H45" s="2" t="s">
        <v>93</v>
      </c>
      <c r="I45" s="2" t="s">
        <v>94</v>
      </c>
      <c r="J45" s="2" t="s">
        <v>182</v>
      </c>
      <c r="K45" s="2" t="s">
        <v>65</v>
      </c>
      <c r="L45" s="2" t="s">
        <v>63</v>
      </c>
      <c r="M45" s="2" t="s">
        <v>64</v>
      </c>
      <c r="N45" s="2" t="s">
        <v>316</v>
      </c>
      <c r="O45" s="2" t="s">
        <v>74</v>
      </c>
      <c r="P45" s="2" t="str">
        <f>"180552                        "</f>
        <v xml:space="preserve">180552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41.64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0.2</v>
      </c>
      <c r="BJ45" s="2">
        <v>2.1</v>
      </c>
      <c r="BK45" s="2">
        <v>3</v>
      </c>
      <c r="BL45" s="2">
        <v>123.28</v>
      </c>
      <c r="BM45" s="2">
        <v>18.489999999999998</v>
      </c>
      <c r="BN45" s="2">
        <v>141.77000000000001</v>
      </c>
      <c r="BO45" s="2">
        <v>141.77000000000001</v>
      </c>
      <c r="BP45" s="2"/>
      <c r="BQ45" s="2"/>
      <c r="BR45" s="2" t="s">
        <v>271</v>
      </c>
      <c r="BS45" s="3">
        <v>44672</v>
      </c>
      <c r="BT45" s="5">
        <v>0.45069444444444445</v>
      </c>
      <c r="BU45" s="2" t="s">
        <v>317</v>
      </c>
      <c r="BV45" s="2" t="s">
        <v>69</v>
      </c>
      <c r="BW45" s="2"/>
      <c r="BX45" s="2"/>
      <c r="BY45" s="2">
        <v>10327.68</v>
      </c>
      <c r="BZ45" s="2" t="s">
        <v>95</v>
      </c>
      <c r="CA45" s="2" t="s">
        <v>98</v>
      </c>
      <c r="CB45" s="2"/>
      <c r="CC45" s="2" t="s">
        <v>64</v>
      </c>
      <c r="CD45" s="2">
        <v>1609</v>
      </c>
      <c r="CE45" s="2" t="s">
        <v>72</v>
      </c>
      <c r="CF45" s="3">
        <v>44673</v>
      </c>
      <c r="CG45" s="2"/>
      <c r="CH45" s="2"/>
      <c r="CI45" s="2">
        <v>1</v>
      </c>
      <c r="CJ45" s="2">
        <v>1</v>
      </c>
      <c r="CK45" s="2">
        <v>31</v>
      </c>
      <c r="CL45" s="4" t="s">
        <v>73</v>
      </c>
      <c r="CM45" s="2"/>
      <c r="CN45" s="2"/>
    </row>
    <row r="46" spans="1:92" x14ac:dyDescent="0.3">
      <c r="A46" s="2" t="s">
        <v>180</v>
      </c>
      <c r="B46" s="2" t="s">
        <v>181</v>
      </c>
      <c r="C46" s="2" t="s">
        <v>62</v>
      </c>
      <c r="D46" s="2"/>
      <c r="E46" s="2" t="str">
        <f>"009942206911"</f>
        <v>009942206911</v>
      </c>
      <c r="F46" s="3">
        <v>44671</v>
      </c>
      <c r="G46" s="2">
        <v>202301</v>
      </c>
      <c r="H46" s="2" t="s">
        <v>93</v>
      </c>
      <c r="I46" s="2" t="s">
        <v>94</v>
      </c>
      <c r="J46" s="2" t="s">
        <v>182</v>
      </c>
      <c r="K46" s="2" t="s">
        <v>65</v>
      </c>
      <c r="L46" s="2" t="s">
        <v>318</v>
      </c>
      <c r="M46" s="2" t="s">
        <v>319</v>
      </c>
      <c r="N46" s="2" t="s">
        <v>320</v>
      </c>
      <c r="O46" s="2" t="s">
        <v>74</v>
      </c>
      <c r="P46" s="2" t="str">
        <f>"180563                        "</f>
        <v xml:space="preserve">180563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43.02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0.1</v>
      </c>
      <c r="BJ46" s="2">
        <v>1.9</v>
      </c>
      <c r="BK46" s="2">
        <v>2</v>
      </c>
      <c r="BL46" s="2">
        <v>127.38</v>
      </c>
      <c r="BM46" s="2">
        <v>19.11</v>
      </c>
      <c r="BN46" s="2">
        <v>146.49</v>
      </c>
      <c r="BO46" s="2">
        <v>146.49</v>
      </c>
      <c r="BP46" s="2"/>
      <c r="BQ46" s="2"/>
      <c r="BR46" s="2" t="s">
        <v>271</v>
      </c>
      <c r="BS46" s="3">
        <v>44673</v>
      </c>
      <c r="BT46" s="5">
        <v>0.73541666666666661</v>
      </c>
      <c r="BU46" s="2" t="s">
        <v>321</v>
      </c>
      <c r="BV46" s="2" t="s">
        <v>73</v>
      </c>
      <c r="BW46" s="2" t="s">
        <v>102</v>
      </c>
      <c r="BX46" s="2" t="s">
        <v>85</v>
      </c>
      <c r="BY46" s="2">
        <v>9735.9</v>
      </c>
      <c r="BZ46" s="2" t="s">
        <v>95</v>
      </c>
      <c r="CA46" s="2" t="s">
        <v>322</v>
      </c>
      <c r="CB46" s="2"/>
      <c r="CC46" s="2" t="s">
        <v>319</v>
      </c>
      <c r="CD46" s="2">
        <v>2310</v>
      </c>
      <c r="CE46" s="2" t="s">
        <v>72</v>
      </c>
      <c r="CF46" s="3">
        <v>44673</v>
      </c>
      <c r="CG46" s="2"/>
      <c r="CH46" s="2"/>
      <c r="CI46" s="2">
        <v>1</v>
      </c>
      <c r="CJ46" s="2">
        <v>2</v>
      </c>
      <c r="CK46" s="2">
        <v>33</v>
      </c>
      <c r="CL46" s="4" t="s">
        <v>73</v>
      </c>
      <c r="CM46" s="2"/>
      <c r="CN46" s="2"/>
    </row>
    <row r="47" spans="1:92" x14ac:dyDescent="0.3">
      <c r="A47" s="2" t="s">
        <v>180</v>
      </c>
      <c r="B47" s="2" t="s">
        <v>181</v>
      </c>
      <c r="C47" s="2" t="s">
        <v>62</v>
      </c>
      <c r="D47" s="2"/>
      <c r="E47" s="2" t="str">
        <f>"009942206909"</f>
        <v>009942206909</v>
      </c>
      <c r="F47" s="3">
        <v>44671</v>
      </c>
      <c r="G47" s="2">
        <v>202301</v>
      </c>
      <c r="H47" s="2" t="s">
        <v>93</v>
      </c>
      <c r="I47" s="2" t="s">
        <v>94</v>
      </c>
      <c r="J47" s="2" t="s">
        <v>182</v>
      </c>
      <c r="K47" s="2" t="s">
        <v>65</v>
      </c>
      <c r="L47" s="2" t="s">
        <v>93</v>
      </c>
      <c r="M47" s="2" t="s">
        <v>94</v>
      </c>
      <c r="N47" s="2" t="s">
        <v>323</v>
      </c>
      <c r="O47" s="2" t="s">
        <v>74</v>
      </c>
      <c r="P47" s="2" t="str">
        <f>"15747 AVO                     "</f>
        <v xml:space="preserve">15747 AVO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17.350000000000001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0.8</v>
      </c>
      <c r="BJ47" s="2">
        <v>3.3</v>
      </c>
      <c r="BK47" s="2">
        <v>4</v>
      </c>
      <c r="BL47" s="2">
        <v>51.37</v>
      </c>
      <c r="BM47" s="2">
        <v>7.71</v>
      </c>
      <c r="BN47" s="2">
        <v>59.08</v>
      </c>
      <c r="BO47" s="2">
        <v>59.08</v>
      </c>
      <c r="BP47" s="2"/>
      <c r="BQ47" s="2"/>
      <c r="BR47" s="2" t="s">
        <v>248</v>
      </c>
      <c r="BS47" s="3">
        <v>44672</v>
      </c>
      <c r="BT47" s="5">
        <v>0.48125000000000001</v>
      </c>
      <c r="BU47" s="2" t="s">
        <v>324</v>
      </c>
      <c r="BV47" s="2" t="s">
        <v>69</v>
      </c>
      <c r="BW47" s="2"/>
      <c r="BX47" s="2"/>
      <c r="BY47" s="2">
        <v>16381.17</v>
      </c>
      <c r="BZ47" s="2" t="s">
        <v>95</v>
      </c>
      <c r="CA47" s="2" t="s">
        <v>113</v>
      </c>
      <c r="CB47" s="2"/>
      <c r="CC47" s="2" t="s">
        <v>94</v>
      </c>
      <c r="CD47" s="2">
        <v>7579</v>
      </c>
      <c r="CE47" s="2" t="s">
        <v>72</v>
      </c>
      <c r="CF47" s="3">
        <v>44673</v>
      </c>
      <c r="CG47" s="2"/>
      <c r="CH47" s="2"/>
      <c r="CI47" s="2">
        <v>1</v>
      </c>
      <c r="CJ47" s="2">
        <v>1</v>
      </c>
      <c r="CK47" s="2">
        <v>32</v>
      </c>
      <c r="CL47" s="4" t="s">
        <v>73</v>
      </c>
      <c r="CM47" s="2"/>
      <c r="CN47" s="2"/>
    </row>
    <row r="48" spans="1:92" x14ac:dyDescent="0.3">
      <c r="A48" s="2" t="s">
        <v>325</v>
      </c>
      <c r="B48" s="2" t="s">
        <v>181</v>
      </c>
      <c r="C48" s="2" t="s">
        <v>62</v>
      </c>
      <c r="D48" s="2"/>
      <c r="E48" s="2" t="str">
        <f>"009941726558"</f>
        <v>009941726558</v>
      </c>
      <c r="F48" s="3">
        <v>44677</v>
      </c>
      <c r="G48" s="2">
        <v>202301</v>
      </c>
      <c r="H48" s="2" t="s">
        <v>82</v>
      </c>
      <c r="I48" s="2" t="s">
        <v>83</v>
      </c>
      <c r="J48" s="2" t="s">
        <v>326</v>
      </c>
      <c r="K48" s="2" t="s">
        <v>65</v>
      </c>
      <c r="L48" s="2" t="s">
        <v>77</v>
      </c>
      <c r="M48" s="2" t="s">
        <v>78</v>
      </c>
      <c r="N48" s="2" t="s">
        <v>327</v>
      </c>
      <c r="O48" s="2" t="s">
        <v>68</v>
      </c>
      <c r="P48" s="2" t="str">
        <f>"                              "</f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47.42</v>
      </c>
      <c r="AL48" s="2">
        <v>0</v>
      </c>
      <c r="AM48" s="2">
        <v>0</v>
      </c>
      <c r="AN48" s="2">
        <v>0</v>
      </c>
      <c r="AO48" s="2">
        <v>5.25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1.8</v>
      </c>
      <c r="BJ48" s="2">
        <v>2.2999999999999998</v>
      </c>
      <c r="BK48" s="2">
        <v>3</v>
      </c>
      <c r="BL48" s="2">
        <v>145.66</v>
      </c>
      <c r="BM48" s="2">
        <v>21.85</v>
      </c>
      <c r="BN48" s="2">
        <v>167.51</v>
      </c>
      <c r="BO48" s="2">
        <v>167.51</v>
      </c>
      <c r="BP48" s="2"/>
      <c r="BQ48" s="2" t="s">
        <v>328</v>
      </c>
      <c r="BR48" s="2"/>
      <c r="BS48" s="3">
        <v>44679</v>
      </c>
      <c r="BT48" s="5">
        <v>0.48125000000000001</v>
      </c>
      <c r="BU48" s="2" t="s">
        <v>329</v>
      </c>
      <c r="BV48" s="2" t="s">
        <v>69</v>
      </c>
      <c r="BW48" s="2"/>
      <c r="BX48" s="2"/>
      <c r="BY48" s="2">
        <v>11600</v>
      </c>
      <c r="BZ48" s="2" t="s">
        <v>95</v>
      </c>
      <c r="CA48" s="2" t="s">
        <v>167</v>
      </c>
      <c r="CB48" s="2"/>
      <c r="CC48" s="2" t="s">
        <v>78</v>
      </c>
      <c r="CD48" s="2">
        <v>1739</v>
      </c>
      <c r="CE48" s="2" t="s">
        <v>72</v>
      </c>
      <c r="CF48" s="3">
        <v>44680</v>
      </c>
      <c r="CG48" s="2"/>
      <c r="CH48" s="2"/>
      <c r="CI48" s="2">
        <v>1</v>
      </c>
      <c r="CJ48" s="2">
        <v>2</v>
      </c>
      <c r="CK48" s="2">
        <v>44</v>
      </c>
      <c r="CL48" s="4" t="s">
        <v>73</v>
      </c>
      <c r="CM48" s="2"/>
      <c r="CN48" s="2"/>
    </row>
    <row r="49" spans="1:92" x14ac:dyDescent="0.3">
      <c r="A49" s="2" t="s">
        <v>180</v>
      </c>
      <c r="B49" s="2" t="s">
        <v>181</v>
      </c>
      <c r="C49" s="2" t="s">
        <v>62</v>
      </c>
      <c r="D49" s="2"/>
      <c r="E49" s="2" t="str">
        <f>"009942487718"</f>
        <v>009942487718</v>
      </c>
      <c r="F49" s="3">
        <v>44652</v>
      </c>
      <c r="G49" s="2">
        <v>202301</v>
      </c>
      <c r="H49" s="2" t="s">
        <v>93</v>
      </c>
      <c r="I49" s="2" t="s">
        <v>94</v>
      </c>
      <c r="J49" s="2" t="s">
        <v>182</v>
      </c>
      <c r="K49" s="2" t="s">
        <v>65</v>
      </c>
      <c r="L49" s="2" t="s">
        <v>128</v>
      </c>
      <c r="M49" s="2" t="s">
        <v>129</v>
      </c>
      <c r="N49" s="2" t="s">
        <v>158</v>
      </c>
      <c r="O49" s="2" t="s">
        <v>68</v>
      </c>
      <c r="P49" s="2" t="str">
        <f>"                              "</f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54.63</v>
      </c>
      <c r="AL49" s="2">
        <v>0</v>
      </c>
      <c r="AM49" s="2">
        <v>0</v>
      </c>
      <c r="AN49" s="2">
        <v>0</v>
      </c>
      <c r="AO49" s="2">
        <v>5.25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1.4</v>
      </c>
      <c r="BJ49" s="2">
        <v>7.2</v>
      </c>
      <c r="BK49" s="2">
        <v>8</v>
      </c>
      <c r="BL49" s="2">
        <v>178.63</v>
      </c>
      <c r="BM49" s="2">
        <v>26.79</v>
      </c>
      <c r="BN49" s="2">
        <v>205.42</v>
      </c>
      <c r="BO49" s="2">
        <v>205.42</v>
      </c>
      <c r="BP49" s="2"/>
      <c r="BQ49" s="2" t="s">
        <v>330</v>
      </c>
      <c r="BR49" s="2" t="s">
        <v>184</v>
      </c>
      <c r="BS49" s="3">
        <v>44656</v>
      </c>
      <c r="BT49" s="5">
        <v>0.4513888888888889</v>
      </c>
      <c r="BU49" s="2" t="s">
        <v>143</v>
      </c>
      <c r="BV49" s="2" t="s">
        <v>69</v>
      </c>
      <c r="BW49" s="2"/>
      <c r="BX49" s="2"/>
      <c r="BY49" s="2">
        <v>36027.42</v>
      </c>
      <c r="BZ49" s="2" t="s">
        <v>95</v>
      </c>
      <c r="CA49" s="2"/>
      <c r="CB49" s="2"/>
      <c r="CC49" s="2" t="s">
        <v>129</v>
      </c>
      <c r="CD49" s="2">
        <v>5100</v>
      </c>
      <c r="CE49" s="2" t="s">
        <v>72</v>
      </c>
      <c r="CF49" s="3">
        <v>44656</v>
      </c>
      <c r="CG49" s="2"/>
      <c r="CH49" s="2"/>
      <c r="CI49" s="2">
        <v>4</v>
      </c>
      <c r="CJ49" s="2">
        <v>2</v>
      </c>
      <c r="CK49" s="2">
        <v>43</v>
      </c>
      <c r="CL49" s="4" t="s">
        <v>73</v>
      </c>
      <c r="CM49" s="2"/>
      <c r="CN49" s="2"/>
    </row>
    <row r="50" spans="1:92" x14ac:dyDescent="0.3">
      <c r="A50" s="2" t="s">
        <v>180</v>
      </c>
      <c r="B50" s="2" t="s">
        <v>181</v>
      </c>
      <c r="C50" s="2" t="s">
        <v>62</v>
      </c>
      <c r="D50" s="2"/>
      <c r="E50" s="2" t="str">
        <f>"009942487717"</f>
        <v>009942487717</v>
      </c>
      <c r="F50" s="3">
        <v>44652</v>
      </c>
      <c r="G50" s="2">
        <v>202301</v>
      </c>
      <c r="H50" s="2" t="s">
        <v>93</v>
      </c>
      <c r="I50" s="2" t="s">
        <v>94</v>
      </c>
      <c r="J50" s="2" t="s">
        <v>182</v>
      </c>
      <c r="K50" s="2" t="s">
        <v>65</v>
      </c>
      <c r="L50" s="2" t="s">
        <v>105</v>
      </c>
      <c r="M50" s="2" t="s">
        <v>106</v>
      </c>
      <c r="N50" s="2" t="s">
        <v>158</v>
      </c>
      <c r="O50" s="2" t="s">
        <v>68</v>
      </c>
      <c r="P50" s="2" t="str">
        <f>"INV179978                     "</f>
        <v xml:space="preserve">INV179978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69.06</v>
      </c>
      <c r="AL50" s="2">
        <v>0</v>
      </c>
      <c r="AM50" s="2">
        <v>0</v>
      </c>
      <c r="AN50" s="2">
        <v>0</v>
      </c>
      <c r="AO50" s="2">
        <v>5.25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10.5</v>
      </c>
      <c r="BJ50" s="2">
        <v>33.5</v>
      </c>
      <c r="BK50" s="2">
        <v>34</v>
      </c>
      <c r="BL50" s="2">
        <v>224.44</v>
      </c>
      <c r="BM50" s="2">
        <v>33.67</v>
      </c>
      <c r="BN50" s="2">
        <v>258.11</v>
      </c>
      <c r="BO50" s="2">
        <v>258.11</v>
      </c>
      <c r="BP50" s="2"/>
      <c r="BQ50" s="2" t="s">
        <v>331</v>
      </c>
      <c r="BR50" s="2" t="s">
        <v>184</v>
      </c>
      <c r="BS50" s="3">
        <v>44657</v>
      </c>
      <c r="BT50" s="5">
        <v>0.6430555555555556</v>
      </c>
      <c r="BU50" s="2" t="s">
        <v>332</v>
      </c>
      <c r="BV50" s="2" t="s">
        <v>69</v>
      </c>
      <c r="BW50" s="2"/>
      <c r="BX50" s="2"/>
      <c r="BY50" s="2">
        <v>167703.78</v>
      </c>
      <c r="BZ50" s="2" t="s">
        <v>95</v>
      </c>
      <c r="CA50" s="2"/>
      <c r="CB50" s="2"/>
      <c r="CC50" s="2" t="s">
        <v>106</v>
      </c>
      <c r="CD50" s="2">
        <v>3201</v>
      </c>
      <c r="CE50" s="2" t="s">
        <v>72</v>
      </c>
      <c r="CF50" s="3">
        <v>44659</v>
      </c>
      <c r="CG50" s="2"/>
      <c r="CH50" s="2"/>
      <c r="CI50" s="2">
        <v>3</v>
      </c>
      <c r="CJ50" s="2">
        <v>3</v>
      </c>
      <c r="CK50" s="2">
        <v>41</v>
      </c>
      <c r="CL50" s="4" t="s">
        <v>73</v>
      </c>
      <c r="CM50" s="2"/>
      <c r="CN50" s="2"/>
    </row>
    <row r="51" spans="1:92" x14ac:dyDescent="0.3">
      <c r="A51" s="2" t="s">
        <v>180</v>
      </c>
      <c r="B51" s="2" t="s">
        <v>181</v>
      </c>
      <c r="C51" s="2" t="s">
        <v>62</v>
      </c>
      <c r="D51" s="2"/>
      <c r="E51" s="2" t="str">
        <f>"009942487716"</f>
        <v>009942487716</v>
      </c>
      <c r="F51" s="3">
        <v>44652</v>
      </c>
      <c r="G51" s="2">
        <v>202301</v>
      </c>
      <c r="H51" s="2" t="s">
        <v>93</v>
      </c>
      <c r="I51" s="2" t="s">
        <v>94</v>
      </c>
      <c r="J51" s="2" t="s">
        <v>182</v>
      </c>
      <c r="K51" s="2" t="s">
        <v>65</v>
      </c>
      <c r="L51" s="2" t="s">
        <v>133</v>
      </c>
      <c r="M51" s="2" t="s">
        <v>134</v>
      </c>
      <c r="N51" s="2" t="s">
        <v>333</v>
      </c>
      <c r="O51" s="2" t="s">
        <v>68</v>
      </c>
      <c r="P51" s="2" t="str">
        <f>"                              "</f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177.48</v>
      </c>
      <c r="AL51" s="2">
        <v>0</v>
      </c>
      <c r="AM51" s="2">
        <v>0</v>
      </c>
      <c r="AN51" s="2">
        <v>0</v>
      </c>
      <c r="AO51" s="2">
        <v>5.25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2</v>
      </c>
      <c r="BI51" s="2">
        <v>17.7</v>
      </c>
      <c r="BJ51" s="2">
        <v>59</v>
      </c>
      <c r="BK51" s="2">
        <v>59</v>
      </c>
      <c r="BL51" s="2">
        <v>568.55999999999995</v>
      </c>
      <c r="BM51" s="2">
        <v>85.28</v>
      </c>
      <c r="BN51" s="2">
        <v>653.84</v>
      </c>
      <c r="BO51" s="2">
        <v>653.84</v>
      </c>
      <c r="BP51" s="2"/>
      <c r="BQ51" s="2" t="s">
        <v>334</v>
      </c>
      <c r="BR51" s="2" t="s">
        <v>184</v>
      </c>
      <c r="BS51" s="3">
        <v>44655</v>
      </c>
      <c r="BT51" s="5">
        <v>0.45069444444444445</v>
      </c>
      <c r="BU51" s="2" t="s">
        <v>335</v>
      </c>
      <c r="BV51" s="2" t="s">
        <v>69</v>
      </c>
      <c r="BW51" s="2"/>
      <c r="BX51" s="2"/>
      <c r="BY51" s="2">
        <v>295139.99</v>
      </c>
      <c r="BZ51" s="2" t="s">
        <v>95</v>
      </c>
      <c r="CA51" s="2" t="s">
        <v>135</v>
      </c>
      <c r="CB51" s="2"/>
      <c r="CC51" s="2" t="s">
        <v>134</v>
      </c>
      <c r="CD51" s="2">
        <v>730</v>
      </c>
      <c r="CE51" s="2" t="s">
        <v>72</v>
      </c>
      <c r="CF51" s="3">
        <v>44656</v>
      </c>
      <c r="CG51" s="2"/>
      <c r="CH51" s="2"/>
      <c r="CI51" s="2">
        <v>3</v>
      </c>
      <c r="CJ51" s="2">
        <v>1</v>
      </c>
      <c r="CK51" s="2">
        <v>43</v>
      </c>
      <c r="CL51" s="4" t="s">
        <v>73</v>
      </c>
      <c r="CM51" s="2"/>
      <c r="CN51" s="2"/>
    </row>
    <row r="52" spans="1:92" x14ac:dyDescent="0.3">
      <c r="A52" s="2" t="s">
        <v>180</v>
      </c>
      <c r="B52" s="2" t="s">
        <v>181</v>
      </c>
      <c r="C52" s="2" t="s">
        <v>62</v>
      </c>
      <c r="D52" s="2"/>
      <c r="E52" s="2" t="str">
        <f>"009942487715"</f>
        <v>009942487715</v>
      </c>
      <c r="F52" s="3">
        <v>44652</v>
      </c>
      <c r="G52" s="2">
        <v>202301</v>
      </c>
      <c r="H52" s="2" t="s">
        <v>93</v>
      </c>
      <c r="I52" s="2" t="s">
        <v>94</v>
      </c>
      <c r="J52" s="2" t="s">
        <v>182</v>
      </c>
      <c r="K52" s="2" t="s">
        <v>65</v>
      </c>
      <c r="L52" s="2" t="s">
        <v>336</v>
      </c>
      <c r="M52" s="2" t="s">
        <v>337</v>
      </c>
      <c r="N52" s="2" t="s">
        <v>338</v>
      </c>
      <c r="O52" s="2" t="s">
        <v>68</v>
      </c>
      <c r="P52" s="2" t="str">
        <f>"INV179977                     "</f>
        <v xml:space="preserve">INV179977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54.63</v>
      </c>
      <c r="AL52" s="2">
        <v>0</v>
      </c>
      <c r="AM52" s="2">
        <v>0</v>
      </c>
      <c r="AN52" s="2">
        <v>0</v>
      </c>
      <c r="AO52" s="2">
        <v>5.25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2.7</v>
      </c>
      <c r="BJ52" s="2">
        <v>12.5</v>
      </c>
      <c r="BK52" s="2">
        <v>13</v>
      </c>
      <c r="BL52" s="2">
        <v>178.63</v>
      </c>
      <c r="BM52" s="2">
        <v>26.79</v>
      </c>
      <c r="BN52" s="2">
        <v>205.42</v>
      </c>
      <c r="BO52" s="2">
        <v>205.42</v>
      </c>
      <c r="BP52" s="2"/>
      <c r="BQ52" s="2" t="s">
        <v>339</v>
      </c>
      <c r="BR52" s="2" t="s">
        <v>184</v>
      </c>
      <c r="BS52" s="3">
        <v>44656</v>
      </c>
      <c r="BT52" s="5">
        <v>0.54166666666666663</v>
      </c>
      <c r="BU52" s="2" t="s">
        <v>340</v>
      </c>
      <c r="BV52" s="2" t="s">
        <v>69</v>
      </c>
      <c r="BW52" s="2"/>
      <c r="BX52" s="2"/>
      <c r="BY52" s="2">
        <v>62407.63</v>
      </c>
      <c r="BZ52" s="2" t="s">
        <v>95</v>
      </c>
      <c r="CA52" s="2"/>
      <c r="CB52" s="2"/>
      <c r="CC52" s="2" t="s">
        <v>337</v>
      </c>
      <c r="CD52" s="2">
        <v>3300</v>
      </c>
      <c r="CE52" s="2" t="s">
        <v>72</v>
      </c>
      <c r="CF52" s="3">
        <v>44659</v>
      </c>
      <c r="CG52" s="2"/>
      <c r="CH52" s="2"/>
      <c r="CI52" s="2">
        <v>3</v>
      </c>
      <c r="CJ52" s="2">
        <v>2</v>
      </c>
      <c r="CK52" s="2">
        <v>43</v>
      </c>
      <c r="CL52" s="4" t="s">
        <v>73</v>
      </c>
      <c r="CM52" s="2"/>
      <c r="CN52" s="2"/>
    </row>
    <row r="53" spans="1:92" x14ac:dyDescent="0.3">
      <c r="A53" s="2" t="s">
        <v>180</v>
      </c>
      <c r="B53" s="2" t="s">
        <v>181</v>
      </c>
      <c r="C53" s="2" t="s">
        <v>62</v>
      </c>
      <c r="D53" s="2"/>
      <c r="E53" s="2" t="str">
        <f>"009942487714"</f>
        <v>009942487714</v>
      </c>
      <c r="F53" s="3">
        <v>44652</v>
      </c>
      <c r="G53" s="2">
        <v>202301</v>
      </c>
      <c r="H53" s="2" t="s">
        <v>93</v>
      </c>
      <c r="I53" s="2" t="s">
        <v>94</v>
      </c>
      <c r="J53" s="2" t="s">
        <v>182</v>
      </c>
      <c r="K53" s="2" t="s">
        <v>65</v>
      </c>
      <c r="L53" s="2" t="s">
        <v>169</v>
      </c>
      <c r="M53" s="2" t="s">
        <v>170</v>
      </c>
      <c r="N53" s="2" t="s">
        <v>341</v>
      </c>
      <c r="O53" s="2" t="s">
        <v>68</v>
      </c>
      <c r="P53" s="2" t="str">
        <f>"INV179983                     "</f>
        <v xml:space="preserve">INV179983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42.78</v>
      </c>
      <c r="AL53" s="2">
        <v>0</v>
      </c>
      <c r="AM53" s="2">
        <v>0</v>
      </c>
      <c r="AN53" s="2">
        <v>0</v>
      </c>
      <c r="AO53" s="2">
        <v>5.25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2.9</v>
      </c>
      <c r="BJ53" s="2">
        <v>12.1</v>
      </c>
      <c r="BK53" s="2">
        <v>13</v>
      </c>
      <c r="BL53" s="2">
        <v>141.02000000000001</v>
      </c>
      <c r="BM53" s="2">
        <v>21.15</v>
      </c>
      <c r="BN53" s="2">
        <v>162.16999999999999</v>
      </c>
      <c r="BO53" s="2">
        <v>162.16999999999999</v>
      </c>
      <c r="BP53" s="2"/>
      <c r="BQ53" s="2" t="s">
        <v>342</v>
      </c>
      <c r="BR53" s="2" t="s">
        <v>184</v>
      </c>
      <c r="BS53" s="3">
        <v>44655</v>
      </c>
      <c r="BT53" s="5">
        <v>0.41041666666666665</v>
      </c>
      <c r="BU53" s="2" t="s">
        <v>343</v>
      </c>
      <c r="BV53" s="2" t="s">
        <v>69</v>
      </c>
      <c r="BW53" s="2"/>
      <c r="BX53" s="2"/>
      <c r="BY53" s="2">
        <v>60530.93</v>
      </c>
      <c r="BZ53" s="2" t="s">
        <v>95</v>
      </c>
      <c r="CA53" s="2" t="s">
        <v>171</v>
      </c>
      <c r="CB53" s="2"/>
      <c r="CC53" s="2" t="s">
        <v>170</v>
      </c>
      <c r="CD53" s="2">
        <v>6705</v>
      </c>
      <c r="CE53" s="2" t="s">
        <v>72</v>
      </c>
      <c r="CF53" s="3">
        <v>44656</v>
      </c>
      <c r="CG53" s="2"/>
      <c r="CH53" s="2"/>
      <c r="CI53" s="2">
        <v>2</v>
      </c>
      <c r="CJ53" s="2">
        <v>1</v>
      </c>
      <c r="CK53" s="2">
        <v>44</v>
      </c>
      <c r="CL53" s="4" t="s">
        <v>73</v>
      </c>
      <c r="CM53" s="2"/>
      <c r="CN53" s="2"/>
    </row>
    <row r="54" spans="1:92" x14ac:dyDescent="0.3">
      <c r="A54" s="2" t="s">
        <v>180</v>
      </c>
      <c r="B54" s="2" t="s">
        <v>181</v>
      </c>
      <c r="C54" s="2" t="s">
        <v>62</v>
      </c>
      <c r="D54" s="2"/>
      <c r="E54" s="2" t="str">
        <f>"009942031929"</f>
        <v>009942031929</v>
      </c>
      <c r="F54" s="3">
        <v>44658</v>
      </c>
      <c r="G54" s="2">
        <v>202301</v>
      </c>
      <c r="H54" s="2" t="s">
        <v>82</v>
      </c>
      <c r="I54" s="2" t="s">
        <v>83</v>
      </c>
      <c r="J54" s="2" t="s">
        <v>219</v>
      </c>
      <c r="K54" s="2" t="s">
        <v>65</v>
      </c>
      <c r="L54" s="2" t="s">
        <v>111</v>
      </c>
      <c r="M54" s="2" t="s">
        <v>112</v>
      </c>
      <c r="N54" s="2" t="s">
        <v>344</v>
      </c>
      <c r="O54" s="2" t="s">
        <v>68</v>
      </c>
      <c r="P54" s="2" t="str">
        <f>"JNX0214461572-1               "</f>
        <v xml:space="preserve">JNX0214461572-1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42.94</v>
      </c>
      <c r="AL54" s="2">
        <v>0</v>
      </c>
      <c r="AM54" s="2">
        <v>0</v>
      </c>
      <c r="AN54" s="2">
        <v>0</v>
      </c>
      <c r="AO54" s="2">
        <v>5.25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3.3</v>
      </c>
      <c r="BJ54" s="2">
        <v>14.6</v>
      </c>
      <c r="BK54" s="2">
        <v>15</v>
      </c>
      <c r="BL54" s="2">
        <v>132.38999999999999</v>
      </c>
      <c r="BM54" s="2">
        <v>19.86</v>
      </c>
      <c r="BN54" s="2">
        <v>152.25</v>
      </c>
      <c r="BO54" s="2">
        <v>152.25</v>
      </c>
      <c r="BP54" s="2"/>
      <c r="BQ54" s="2" t="s">
        <v>157</v>
      </c>
      <c r="BR54" s="2" t="s">
        <v>142</v>
      </c>
      <c r="BS54" s="3">
        <v>44662</v>
      </c>
      <c r="BT54" s="5">
        <v>0.4201388888888889</v>
      </c>
      <c r="BU54" s="2" t="s">
        <v>147</v>
      </c>
      <c r="BV54" s="2" t="s">
        <v>73</v>
      </c>
      <c r="BW54" s="2" t="s">
        <v>99</v>
      </c>
      <c r="BX54" s="2" t="s">
        <v>100</v>
      </c>
      <c r="BY54" s="2">
        <v>73216.42</v>
      </c>
      <c r="BZ54" s="2" t="s">
        <v>153</v>
      </c>
      <c r="CA54" s="2" t="s">
        <v>136</v>
      </c>
      <c r="CB54" s="2"/>
      <c r="CC54" s="2" t="s">
        <v>112</v>
      </c>
      <c r="CD54" s="2">
        <v>3610</v>
      </c>
      <c r="CE54" s="2" t="s">
        <v>72</v>
      </c>
      <c r="CF54" s="3">
        <v>44670</v>
      </c>
      <c r="CG54" s="2"/>
      <c r="CH54" s="2"/>
      <c r="CI54" s="2">
        <v>1</v>
      </c>
      <c r="CJ54" s="2">
        <v>2</v>
      </c>
      <c r="CK54" s="2">
        <v>41</v>
      </c>
      <c r="CL54" s="4" t="s">
        <v>73</v>
      </c>
      <c r="CM54" s="2"/>
      <c r="CN54" s="2"/>
    </row>
    <row r="55" spans="1:92" x14ac:dyDescent="0.3">
      <c r="A55" s="2" t="s">
        <v>180</v>
      </c>
      <c r="B55" s="2" t="s">
        <v>181</v>
      </c>
      <c r="C55" s="2" t="s">
        <v>62</v>
      </c>
      <c r="D55" s="2"/>
      <c r="E55" s="2" t="str">
        <f>"009942487725"</f>
        <v>009942487725</v>
      </c>
      <c r="F55" s="3">
        <v>44657</v>
      </c>
      <c r="G55" s="2">
        <v>202301</v>
      </c>
      <c r="H55" s="2" t="s">
        <v>93</v>
      </c>
      <c r="I55" s="2" t="s">
        <v>94</v>
      </c>
      <c r="J55" s="2" t="s">
        <v>182</v>
      </c>
      <c r="K55" s="2" t="s">
        <v>65</v>
      </c>
      <c r="L55" s="2" t="s">
        <v>345</v>
      </c>
      <c r="M55" s="2" t="s">
        <v>346</v>
      </c>
      <c r="N55" s="2" t="s">
        <v>347</v>
      </c>
      <c r="O55" s="2" t="s">
        <v>81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43.02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127.38</v>
      </c>
      <c r="BM55" s="2">
        <v>19.11</v>
      </c>
      <c r="BN55" s="2">
        <v>146.49</v>
      </c>
      <c r="BO55" s="2">
        <v>146.49</v>
      </c>
      <c r="BP55" s="2"/>
      <c r="BQ55" s="2" t="s">
        <v>348</v>
      </c>
      <c r="BR55" s="2" t="s">
        <v>184</v>
      </c>
      <c r="BS55" s="3">
        <v>44659</v>
      </c>
      <c r="BT55" s="5">
        <v>0.35347222222222219</v>
      </c>
      <c r="BU55" s="2" t="s">
        <v>349</v>
      </c>
      <c r="BV55" s="2" t="s">
        <v>69</v>
      </c>
      <c r="BW55" s="2"/>
      <c r="BX55" s="2"/>
      <c r="BY55" s="2">
        <v>1200</v>
      </c>
      <c r="BZ55" s="2" t="s">
        <v>19</v>
      </c>
      <c r="CA55" s="2"/>
      <c r="CB55" s="2"/>
      <c r="CC55" s="2" t="s">
        <v>346</v>
      </c>
      <c r="CD55" s="2">
        <v>4700</v>
      </c>
      <c r="CE55" s="2" t="s">
        <v>72</v>
      </c>
      <c r="CF55" s="3">
        <v>44672</v>
      </c>
      <c r="CG55" s="2"/>
      <c r="CH55" s="2"/>
      <c r="CI55" s="2">
        <v>2</v>
      </c>
      <c r="CJ55" s="2">
        <v>2</v>
      </c>
      <c r="CK55" s="2">
        <v>23</v>
      </c>
      <c r="CL55" s="4" t="s">
        <v>73</v>
      </c>
      <c r="CM55" s="2"/>
      <c r="CN55" s="2"/>
    </row>
    <row r="56" spans="1:92" x14ac:dyDescent="0.3">
      <c r="A56" s="2" t="s">
        <v>180</v>
      </c>
      <c r="B56" s="2" t="s">
        <v>181</v>
      </c>
      <c r="C56" s="2" t="s">
        <v>62</v>
      </c>
      <c r="D56" s="2"/>
      <c r="E56" s="2" t="str">
        <f>"009942487728"</f>
        <v>009942487728</v>
      </c>
      <c r="F56" s="3">
        <v>44658</v>
      </c>
      <c r="G56" s="2">
        <v>202301</v>
      </c>
      <c r="H56" s="2" t="s">
        <v>93</v>
      </c>
      <c r="I56" s="2" t="s">
        <v>94</v>
      </c>
      <c r="J56" s="2" t="s">
        <v>182</v>
      </c>
      <c r="K56" s="2" t="s">
        <v>65</v>
      </c>
      <c r="L56" s="2" t="s">
        <v>160</v>
      </c>
      <c r="M56" s="2" t="s">
        <v>161</v>
      </c>
      <c r="N56" s="2" t="s">
        <v>350</v>
      </c>
      <c r="O56" s="2" t="s">
        <v>68</v>
      </c>
      <c r="P56" s="2" t="str">
        <f>"INV180214                     "</f>
        <v xml:space="preserve">INV180214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60.56</v>
      </c>
      <c r="AL56" s="2">
        <v>0</v>
      </c>
      <c r="AM56" s="2">
        <v>0</v>
      </c>
      <c r="AN56" s="2">
        <v>0</v>
      </c>
      <c r="AO56" s="2">
        <v>5.25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10.1</v>
      </c>
      <c r="BJ56" s="2">
        <v>4.5999999999999996</v>
      </c>
      <c r="BK56" s="2">
        <v>11</v>
      </c>
      <c r="BL56" s="2">
        <v>184.56</v>
      </c>
      <c r="BM56" s="2">
        <v>27.68</v>
      </c>
      <c r="BN56" s="2">
        <v>212.24</v>
      </c>
      <c r="BO56" s="2">
        <v>212.24</v>
      </c>
      <c r="BP56" s="2"/>
      <c r="BQ56" s="2" t="s">
        <v>351</v>
      </c>
      <c r="BR56" s="2" t="s">
        <v>184</v>
      </c>
      <c r="BS56" s="3">
        <v>44663</v>
      </c>
      <c r="BT56" s="5">
        <v>0.44444444444444442</v>
      </c>
      <c r="BU56" s="2" t="s">
        <v>352</v>
      </c>
      <c r="BV56" s="2" t="s">
        <v>69</v>
      </c>
      <c r="BW56" s="2"/>
      <c r="BX56" s="2"/>
      <c r="BY56" s="2">
        <v>22823.82</v>
      </c>
      <c r="BZ56" s="2" t="s">
        <v>107</v>
      </c>
      <c r="CA56" s="2" t="s">
        <v>162</v>
      </c>
      <c r="CB56" s="2"/>
      <c r="CC56" s="2" t="s">
        <v>161</v>
      </c>
      <c r="CD56" s="2">
        <v>9459</v>
      </c>
      <c r="CE56" s="2" t="s">
        <v>72</v>
      </c>
      <c r="CF56" s="3">
        <v>44663</v>
      </c>
      <c r="CG56" s="2"/>
      <c r="CH56" s="2"/>
      <c r="CI56" s="2">
        <v>3</v>
      </c>
      <c r="CJ56" s="2">
        <v>3</v>
      </c>
      <c r="CK56" s="2">
        <v>43</v>
      </c>
      <c r="CL56" s="4" t="s">
        <v>73</v>
      </c>
      <c r="CM56" s="2"/>
      <c r="CN56" s="2"/>
    </row>
    <row r="57" spans="1:92" x14ac:dyDescent="0.3">
      <c r="A57" s="2" t="s">
        <v>180</v>
      </c>
      <c r="B57" s="2" t="s">
        <v>181</v>
      </c>
      <c r="C57" s="2" t="s">
        <v>62</v>
      </c>
      <c r="D57" s="2"/>
      <c r="E57" s="2" t="str">
        <f>"009942487724"</f>
        <v>009942487724</v>
      </c>
      <c r="F57" s="3">
        <v>44657</v>
      </c>
      <c r="G57" s="2">
        <v>202301</v>
      </c>
      <c r="H57" s="2" t="s">
        <v>93</v>
      </c>
      <c r="I57" s="2" t="s">
        <v>94</v>
      </c>
      <c r="J57" s="2" t="s">
        <v>182</v>
      </c>
      <c r="K57" s="2" t="s">
        <v>65</v>
      </c>
      <c r="L57" s="2" t="s">
        <v>88</v>
      </c>
      <c r="M57" s="2" t="s">
        <v>89</v>
      </c>
      <c r="N57" s="2" t="s">
        <v>353</v>
      </c>
      <c r="O57" s="2" t="s">
        <v>81</v>
      </c>
      <c r="P57" s="2" t="str">
        <f>"                              "</f>
        <v xml:space="preserve"> 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22.21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65.75</v>
      </c>
      <c r="BM57" s="2">
        <v>9.86</v>
      </c>
      <c r="BN57" s="2">
        <v>75.61</v>
      </c>
      <c r="BO57" s="2">
        <v>75.61</v>
      </c>
      <c r="BP57" s="2"/>
      <c r="BQ57" s="2"/>
      <c r="BR57" s="2" t="s">
        <v>184</v>
      </c>
      <c r="BS57" s="3">
        <v>44658</v>
      </c>
      <c r="BT57" s="5">
        <v>0.35069444444444442</v>
      </c>
      <c r="BU57" s="2" t="s">
        <v>354</v>
      </c>
      <c r="BV57" s="2" t="s">
        <v>69</v>
      </c>
      <c r="BW57" s="2"/>
      <c r="BX57" s="2"/>
      <c r="BY57" s="2">
        <v>1200</v>
      </c>
      <c r="BZ57" s="2" t="s">
        <v>19</v>
      </c>
      <c r="CA57" s="2" t="s">
        <v>355</v>
      </c>
      <c r="CB57" s="2"/>
      <c r="CC57" s="2" t="s">
        <v>89</v>
      </c>
      <c r="CD57" s="2">
        <v>2090</v>
      </c>
      <c r="CE57" s="2" t="s">
        <v>72</v>
      </c>
      <c r="CF57" s="3">
        <v>44659</v>
      </c>
      <c r="CG57" s="2"/>
      <c r="CH57" s="2"/>
      <c r="CI57" s="2">
        <v>1</v>
      </c>
      <c r="CJ57" s="2">
        <v>1</v>
      </c>
      <c r="CK57" s="2">
        <v>21</v>
      </c>
      <c r="CL57" s="4" t="s">
        <v>73</v>
      </c>
      <c r="CM57" s="2"/>
      <c r="CN5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J19267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Mathonkha</dc:creator>
  <cp:lastModifiedBy>Sue Adams</cp:lastModifiedBy>
  <dcterms:created xsi:type="dcterms:W3CDTF">2022-04-29T06:39:24Z</dcterms:created>
  <dcterms:modified xsi:type="dcterms:W3CDTF">2022-05-04T10:07:20Z</dcterms:modified>
</cp:coreProperties>
</file>