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J17991" sheetId="1" r:id="rId1"/>
  </sheets>
  <definedNames>
    <definedName name="_xlnm._FilterDatabase" localSheetId="0" hidden="1">'J17991'!$A$1:$DF$102</definedName>
  </definedNames>
  <calcPr calcId="145621"/>
</workbook>
</file>

<file path=xl/calcChain.xml><?xml version="1.0" encoding="utf-8"?>
<calcChain xmlns="http://schemas.openxmlformats.org/spreadsheetml/2006/main">
  <c r="P102" i="1" l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<sst xmlns="http://schemas.openxmlformats.org/spreadsheetml/2006/main" count="2118" uniqueCount="395">
  <si>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</si>
  <si>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</si>
  <si>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</si>
  <si>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</si>
  <si>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</si>
  <si>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</si>
  <si>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</si>
  <si>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</si>
  <si>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</si>
  <si>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</si>
  <si>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</si>
  <si>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</si>
  <si>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</si>
  <si>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</si>
  <si>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</si>
  <si>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</si>
  <si>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</si>
  <si>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</si>
  <si>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</si>
  <si>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</si>
  <si>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</si>
  <si>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</si>
  <si>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</si>
  <si>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</si>
  <si>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</si>
  <si>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</si>
  <si>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</si>
  <si>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</si>
  <si>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</si>
  <si>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</si>
  <si>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</si>
  <si>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</si>
  <si>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</si>
  <si>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</si>
  <si>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</si>
  <si>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</si>
  <si>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</si>
  <si>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</si>
  <si>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</si>
  <si>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</si>
  <si>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</si>
  <si>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</si>
  <si>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</si>
  <si>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</si>
  <si>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</si>
  <si>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</si>
  <si>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</si>
  <si>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</si>
  <si>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</si>
  <si>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</si>
  <si>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</si>
  <si>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</si>
  <si>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</si>
  <si>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</si>
  <si>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</si>
  <si>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</si>
  <si>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</si>
  <si>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</si>
  <si>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</si>
  <si>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</si>
  <si>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</si>
  <si>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</si>
  <si>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</si>
  <si>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</si>
  <si>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</si>
  <si>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</si>
  <si>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</si>
  <si>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</si>
  <si>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</si>
  <si>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</si>
  <si>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</si>
  <si>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</si>
  <si>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</si>
  <si>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PRETO</t>
  </si>
  <si>
    <t>PRETORIA</t>
  </si>
  <si>
    <t xml:space="preserve">                                   </t>
  </si>
  <si>
    <t>KEMPT</t>
  </si>
  <si>
    <t>KEMPTON PARK</t>
  </si>
  <si>
    <t>ON1</t>
  </si>
  <si>
    <t>yes</t>
  </si>
  <si>
    <t>POD received from cell 0810248653 M</t>
  </si>
  <si>
    <t>no</t>
  </si>
  <si>
    <t>FUE / DOC</t>
  </si>
  <si>
    <t>Flyer</t>
  </si>
  <si>
    <t>PIET1</t>
  </si>
  <si>
    <t>PIETERMARITZBURG</t>
  </si>
  <si>
    <t>POD received from cell 0782274968 M</t>
  </si>
  <si>
    <t>Outlying delivery location</t>
  </si>
  <si>
    <t>NIS</t>
  </si>
  <si>
    <t>POD received from cell 0823051341 M</t>
  </si>
  <si>
    <t>EAST</t>
  </si>
  <si>
    <t>EAST LONDON</t>
  </si>
  <si>
    <t>PORT3</t>
  </si>
  <si>
    <t>PORT ELIZABETH</t>
  </si>
  <si>
    <t>POD received from cell 0614332833 M</t>
  </si>
  <si>
    <t>PARCEL</t>
  </si>
  <si>
    <t>UITEN</t>
  </si>
  <si>
    <t>UITENHAGE</t>
  </si>
  <si>
    <t>POD received from cell 0644881838 M</t>
  </si>
  <si>
    <t>DURBA</t>
  </si>
  <si>
    <t>DURBAN</t>
  </si>
  <si>
    <t>JOHAN</t>
  </si>
  <si>
    <t>JOHANNESBURG</t>
  </si>
  <si>
    <t>SYSTEM</t>
  </si>
  <si>
    <t>Driver late</t>
  </si>
  <si>
    <t>CAPET</t>
  </si>
  <si>
    <t>CAPE TOWN</t>
  </si>
  <si>
    <t>GEORG</t>
  </si>
  <si>
    <t>GEORGE</t>
  </si>
  <si>
    <t>Andre</t>
  </si>
  <si>
    <t>POD received from cell 0683536748 M</t>
  </si>
  <si>
    <t>POD received from cell 0728723884 M</t>
  </si>
  <si>
    <t>Late Linehaul Delayed Beyond Skynet Control</t>
  </si>
  <si>
    <t>jam</t>
  </si>
  <si>
    <t>POD received from cell 0732237417 M</t>
  </si>
  <si>
    <t>HND / FUE / DOC</t>
  </si>
  <si>
    <t>PAARL</t>
  </si>
  <si>
    <t>NGF</t>
  </si>
  <si>
    <t>POD received from cell 0760754539 M</t>
  </si>
  <si>
    <t>UMHLA</t>
  </si>
  <si>
    <t>UMHLANGA ROCKS</t>
  </si>
  <si>
    <t>POD received from cell 0744435413 M</t>
  </si>
  <si>
    <t>dwaan</t>
  </si>
  <si>
    <t>mark</t>
  </si>
  <si>
    <t>UAT</t>
  </si>
  <si>
    <t>MIDRA</t>
  </si>
  <si>
    <t>MIDRAND</t>
  </si>
  <si>
    <t>Late linehaul</t>
  </si>
  <si>
    <t>quinton</t>
  </si>
  <si>
    <t xml:space="preserve">POD received from cell 0683536748 M     </t>
  </si>
  <si>
    <t>Eric</t>
  </si>
  <si>
    <t>POD received from cell 0833616148 M</t>
  </si>
  <si>
    <t>MOSSE</t>
  </si>
  <si>
    <t>MOSSEL BAY</t>
  </si>
  <si>
    <t>POD received from cell 0764962951 M</t>
  </si>
  <si>
    <t>?</t>
  </si>
  <si>
    <t>RD</t>
  </si>
  <si>
    <t>les</t>
  </si>
  <si>
    <t>rd1</t>
  </si>
  <si>
    <t>RDL</t>
  </si>
  <si>
    <t>.</t>
  </si>
  <si>
    <t>RD2</t>
  </si>
  <si>
    <t>capet</t>
  </si>
  <si>
    <t xml:space="preserve">POD received from cell 0760754539 M     </t>
  </si>
  <si>
    <t>RD3</t>
  </si>
  <si>
    <t>SIGNATURE</t>
  </si>
  <si>
    <t>PIET2</t>
  </si>
  <si>
    <t>PIETERSBURG</t>
  </si>
  <si>
    <t>phillip</t>
  </si>
  <si>
    <t>POD received from cell 0670609670 M</t>
  </si>
  <si>
    <t>POD received from cell 0642876976 M</t>
  </si>
  <si>
    <t>DOC / FUE</t>
  </si>
  <si>
    <t>ON2</t>
  </si>
  <si>
    <t>marthie</t>
  </si>
  <si>
    <t>RDD</t>
  </si>
  <si>
    <t>NTOMBI</t>
  </si>
  <si>
    <t>TONGA</t>
  </si>
  <si>
    <t>TONGAAT</t>
  </si>
  <si>
    <t>POD received from cell 0792153175 M</t>
  </si>
  <si>
    <t>Nico</t>
  </si>
  <si>
    <t>POD received from cell 0827600532 M</t>
  </si>
  <si>
    <t>FUE / doc</t>
  </si>
  <si>
    <t>POD received from cell 0748410312 M</t>
  </si>
  <si>
    <t>Jonathan</t>
  </si>
  <si>
    <t>johan</t>
  </si>
  <si>
    <t>POD received from cell 076995128 M</t>
  </si>
  <si>
    <t>tanya</t>
  </si>
  <si>
    <t>RDX</t>
  </si>
  <si>
    <t>POD received from cell 0641377685 M</t>
  </si>
  <si>
    <t>nick</t>
  </si>
  <si>
    <t>STANF</t>
  </si>
  <si>
    <t>STANDFORD</t>
  </si>
  <si>
    <t>POD received from cell 0731179044 M</t>
  </si>
  <si>
    <t>ANDRE</t>
  </si>
  <si>
    <t>alb</t>
  </si>
  <si>
    <t>moses</t>
  </si>
  <si>
    <t>Jacques</t>
  </si>
  <si>
    <t>mbuso</t>
  </si>
  <si>
    <t>NA</t>
  </si>
  <si>
    <t>N A</t>
  </si>
  <si>
    <t>BLOE1</t>
  </si>
  <si>
    <t>BLOEMFONTEIN</t>
  </si>
  <si>
    <t>RD1</t>
  </si>
  <si>
    <t>POD received from cell 0729564722 M</t>
  </si>
  <si>
    <t>POD received from cell 0784468189 M</t>
  </si>
  <si>
    <t>POD received from cell 0681920801 M</t>
  </si>
  <si>
    <t>..</t>
  </si>
  <si>
    <t>HERMA</t>
  </si>
  <si>
    <t>HERMANUS</t>
  </si>
  <si>
    <t>POD received from cell 0766706547 M</t>
  </si>
  <si>
    <t>NELSP</t>
  </si>
  <si>
    <t>NELSPRUIT</t>
  </si>
  <si>
    <t>POD received from cell 0673299288 M</t>
  </si>
  <si>
    <t>chantal</t>
  </si>
  <si>
    <t>POD received from cell 0781512668 M</t>
  </si>
  <si>
    <t>Ayanda</t>
  </si>
  <si>
    <t>COLLEEN</t>
  </si>
  <si>
    <t>NICO</t>
  </si>
  <si>
    <t>POD received from cell 0847649236 M</t>
  </si>
  <si>
    <t>PETER</t>
  </si>
  <si>
    <t>nelsp</t>
  </si>
  <si>
    <t>FLYER</t>
  </si>
  <si>
    <t>JERRY</t>
  </si>
  <si>
    <t>jerry</t>
  </si>
  <si>
    <t>POD received from cell 0634077877 M</t>
  </si>
  <si>
    <t xml:space="preserve">PRIONTEX                           </t>
  </si>
  <si>
    <t>phume</t>
  </si>
  <si>
    <t>POD received from cell 0724141270 M</t>
  </si>
  <si>
    <t>POD received from cell 0834895581 M</t>
  </si>
  <si>
    <t>J17991</t>
  </si>
  <si>
    <t xml:space="preserve">MOVE ANALYTICS CC - ADMIN          </t>
  </si>
  <si>
    <t xml:space="preserve">SMITH POWER EQUIPMENT              </t>
  </si>
  <si>
    <t>CERES</t>
  </si>
  <si>
    <t xml:space="preserve">FABRICIUS MEGANIESE DIENSTE        </t>
  </si>
  <si>
    <t>LIZA</t>
  </si>
  <si>
    <t>VUSI</t>
  </si>
  <si>
    <t>rag</t>
  </si>
  <si>
    <t xml:space="preserve">CLUB CAR WORKSHOP                  </t>
  </si>
  <si>
    <t>ANDRE VAN TONDER</t>
  </si>
  <si>
    <t>Rainer</t>
  </si>
  <si>
    <t xml:space="preserve">MEDICLINIC PIETERMARITZBURG        </t>
  </si>
  <si>
    <t>TANYA J STOFBERG</t>
  </si>
  <si>
    <t>COLLEEN PIETERSEN</t>
  </si>
  <si>
    <t>Brendon</t>
  </si>
  <si>
    <t xml:space="preserve">AVI FIELD MARKETING-FREE STATE     </t>
  </si>
  <si>
    <t xml:space="preserve">AVI FIELD MARKETING                </t>
  </si>
  <si>
    <t>MARLON</t>
  </si>
  <si>
    <t>JEAN-MARIE</t>
  </si>
  <si>
    <t>methembe</t>
  </si>
  <si>
    <t xml:space="preserve">ASSIGN SERVICES                    </t>
  </si>
  <si>
    <t xml:space="preserve">Jendamark Automation               </t>
  </si>
  <si>
    <t>Byron Coufmann</t>
  </si>
  <si>
    <t xml:space="preserve">MICHELLE BEUKES </t>
  </si>
  <si>
    <t xml:space="preserve">EUROLAB ABU                        </t>
  </si>
  <si>
    <t>JO-MARI JACOBS</t>
  </si>
  <si>
    <t>NICO STRYDOM</t>
  </si>
  <si>
    <t>Mbuso</t>
  </si>
  <si>
    <t>POD received from cell 0641707990 M</t>
  </si>
  <si>
    <t>TRICIA</t>
  </si>
  <si>
    <t>colleen</t>
  </si>
  <si>
    <t xml:space="preserve">PRINT RUN                          </t>
  </si>
  <si>
    <t xml:space="preserve">LOUISA VIEIRA </t>
  </si>
  <si>
    <t xml:space="preserve">SHIRLEY PETERS </t>
  </si>
  <si>
    <t>Louisa</t>
  </si>
  <si>
    <t>ZIPHO</t>
  </si>
  <si>
    <t xml:space="preserve">CAPE EYE HOSPITAL                  </t>
  </si>
  <si>
    <t>TONY</t>
  </si>
  <si>
    <t xml:space="preserve">colleen                       </t>
  </si>
  <si>
    <t xml:space="preserve">EUROLAB ASU                        </t>
  </si>
  <si>
    <t xml:space="preserve">PRIONTEX PE                        </t>
  </si>
  <si>
    <t>MBUSO NKOMO</t>
  </si>
  <si>
    <t>WHITE</t>
  </si>
  <si>
    <t>WHITE RIVER</t>
  </si>
  <si>
    <t>APHIWE</t>
  </si>
  <si>
    <t>MZWANDILE</t>
  </si>
  <si>
    <t>AphiweS</t>
  </si>
  <si>
    <t>CHRIS</t>
  </si>
  <si>
    <t>SONAY</t>
  </si>
  <si>
    <t>Gilbert</t>
  </si>
  <si>
    <t>CHRIS STEVEN GILBERT</t>
  </si>
  <si>
    <t>NTOMBI NDLOVU</t>
  </si>
  <si>
    <t>kislon</t>
  </si>
  <si>
    <t>PHILLEMON</t>
  </si>
  <si>
    <t>Aphiwe  S</t>
  </si>
  <si>
    <t xml:space="preserve">EAST LONDON EYE HOSP               </t>
  </si>
  <si>
    <t>JO-ANN HULLEY</t>
  </si>
  <si>
    <t>CHRIS STEVE GILBERT</t>
  </si>
  <si>
    <t>ROMANO KISTEN</t>
  </si>
  <si>
    <t>AMLA KHAN</t>
  </si>
  <si>
    <t>thabang</t>
  </si>
  <si>
    <t xml:space="preserve">AVI FINANCE                        </t>
  </si>
  <si>
    <t xml:space="preserve">I J LIMITED                        </t>
  </si>
  <si>
    <t>TEGAN CHRISTIE</t>
  </si>
  <si>
    <t>RULIEN KASSELMAN</t>
  </si>
  <si>
    <t>siyabukela</t>
  </si>
  <si>
    <t xml:space="preserve">INDIGO BRANDS                      </t>
  </si>
  <si>
    <t>RUSSELL LUDICK</t>
  </si>
  <si>
    <t>gcali</t>
  </si>
  <si>
    <t>NIVASHNIE</t>
  </si>
  <si>
    <t>SONGWANGWA</t>
  </si>
  <si>
    <t>priscilla</t>
  </si>
  <si>
    <t>JAJNA</t>
  </si>
  <si>
    <t>A SONGWANGWA</t>
  </si>
  <si>
    <t>TSIDI</t>
  </si>
  <si>
    <t>SHIREEN BASTEMAN</t>
  </si>
  <si>
    <t>mary</t>
  </si>
  <si>
    <t>NICOLYWN</t>
  </si>
  <si>
    <t>Genevive</t>
  </si>
  <si>
    <t>LUDI</t>
  </si>
  <si>
    <t>LEON</t>
  </si>
  <si>
    <t>happiness</t>
  </si>
  <si>
    <t>MARY</t>
  </si>
  <si>
    <t>SHAMIL</t>
  </si>
  <si>
    <t>R V NIEKERK</t>
  </si>
  <si>
    <t>CINDY KEMP</t>
  </si>
  <si>
    <t>QUNGQANA</t>
  </si>
  <si>
    <t>LIZE</t>
  </si>
  <si>
    <t>RENATA</t>
  </si>
  <si>
    <t>Tawll</t>
  </si>
  <si>
    <t xml:space="preserve">SMITH POWER                        </t>
  </si>
  <si>
    <t>Johan van Tonder</t>
  </si>
  <si>
    <t>Chandrae</t>
  </si>
  <si>
    <t>CANDICE MURISON</t>
  </si>
  <si>
    <t>LOUISA VIEIRA</t>
  </si>
  <si>
    <t xml:space="preserve">candice                       </t>
  </si>
  <si>
    <t xml:space="preserve">SWEE FARM                          </t>
  </si>
  <si>
    <t xml:space="preserve">SUE AND CO                         </t>
  </si>
  <si>
    <t>BILL</t>
  </si>
  <si>
    <t>Leanne at 08 48</t>
  </si>
  <si>
    <t>DUNCAN HARRISON</t>
  </si>
  <si>
    <t>rob</t>
  </si>
  <si>
    <t>SUE</t>
  </si>
  <si>
    <t>june</t>
  </si>
  <si>
    <t xml:space="preserve">DURBAN GIRLS HIGH SCHOOL           </t>
  </si>
  <si>
    <t>HANNAH LAMPRECHT</t>
  </si>
  <si>
    <t xml:space="preserve">FABRICIUS MEGIANIESE DIENSTE       </t>
  </si>
  <si>
    <t>POD received from cell 0837646764 M</t>
  </si>
  <si>
    <t>SHAMIL BEGG</t>
  </si>
  <si>
    <t>R VAN NIEKERK</t>
  </si>
  <si>
    <t xml:space="preserve">NEDBANK                            </t>
  </si>
  <si>
    <t>SHARIVA AHMED</t>
  </si>
  <si>
    <t xml:space="preserve">Sharlina                      </t>
  </si>
  <si>
    <t xml:space="preserve">POD received from cell 0681920801 M     </t>
  </si>
  <si>
    <t xml:space="preserve">SARS                               </t>
  </si>
  <si>
    <t>MELODY VENTOR</t>
  </si>
  <si>
    <t xml:space="preserve">AVI FIELD MATKETING INLAND WES     </t>
  </si>
  <si>
    <t>MZWANDILE NKAMBULE</t>
  </si>
  <si>
    <t>jefta</t>
  </si>
  <si>
    <t>ndlebe</t>
  </si>
  <si>
    <t xml:space="preserve">SIMBITI ECO ESTATE                 </t>
  </si>
  <si>
    <t>HANNAH LAMPRCHT</t>
  </si>
  <si>
    <t>Sandra</t>
  </si>
  <si>
    <t>j17991</t>
  </si>
  <si>
    <t xml:space="preserve">LIFE HEALTHCARE CHATSMED GARDE     </t>
  </si>
  <si>
    <t>ANESHA SAHADEO</t>
  </si>
  <si>
    <t>ANESHA SAHODEO</t>
  </si>
  <si>
    <t xml:space="preserve">FABRICKS MEGANIESE DIENSTE         </t>
  </si>
  <si>
    <t>saj</t>
  </si>
  <si>
    <t>MBUSO</t>
  </si>
  <si>
    <t xml:space="preserve">LIFE BAY VIEW                      </t>
  </si>
  <si>
    <t>MULALO RATSHILMA</t>
  </si>
  <si>
    <t>D Thea</t>
  </si>
  <si>
    <t>SHERWIN DHUNPERSAD</t>
  </si>
  <si>
    <t>SINDI</t>
  </si>
  <si>
    <t>pummie</t>
  </si>
  <si>
    <t xml:space="preserve">FABRICIUS MEGANIESE DIESTE         </t>
  </si>
  <si>
    <t>fannie</t>
  </si>
  <si>
    <t>PHILLEMON MABENA</t>
  </si>
  <si>
    <t>V MAROPA</t>
  </si>
  <si>
    <t>philimon</t>
  </si>
  <si>
    <t>POD received from cell 0716183757 M</t>
  </si>
  <si>
    <t>NICKY</t>
  </si>
  <si>
    <t>Dennis</t>
  </si>
  <si>
    <t>ROMANA KISTEN</t>
  </si>
  <si>
    <t>russel</t>
  </si>
  <si>
    <t>PHILISIWE</t>
  </si>
  <si>
    <t>NIVASHNIE GOVENDER</t>
  </si>
  <si>
    <t xml:space="preserve">ILITHE MANAGEMENT SERVICES         </t>
  </si>
  <si>
    <t>Izaak</t>
  </si>
  <si>
    <t>SHABIRA AHMED</t>
  </si>
  <si>
    <t>polefho</t>
  </si>
  <si>
    <t>johann</t>
  </si>
  <si>
    <t>SHIREEN BASTERMAN</t>
  </si>
  <si>
    <t>SUGIE SHERWIN</t>
  </si>
  <si>
    <t>BATHINI</t>
  </si>
  <si>
    <t xml:space="preserve">AVI DISTRIBUTION                   </t>
  </si>
  <si>
    <t>LOUISA AYESHA</t>
  </si>
  <si>
    <t>CANDICE</t>
  </si>
  <si>
    <t>TANYA</t>
  </si>
  <si>
    <t>MARY GROOTBOOM</t>
  </si>
  <si>
    <t>WARREN</t>
  </si>
  <si>
    <t>TANYA STOFBERG</t>
  </si>
  <si>
    <t>Denzil</t>
  </si>
  <si>
    <t>Chantel</t>
  </si>
  <si>
    <t>Johann van Tonder</t>
  </si>
  <si>
    <t>N.BLIGNAUT</t>
  </si>
  <si>
    <t>GENEVIEVE</t>
  </si>
  <si>
    <t>SKHUMBUZO HLATSHAYO</t>
  </si>
  <si>
    <t>VURL NICO</t>
  </si>
  <si>
    <t xml:space="preserve">AVI FIELD MARKETING                 </t>
  </si>
  <si>
    <t>AVI FIELD MARKETING</t>
  </si>
  <si>
    <t xml:space="preserve">AVI FIELD MARKETING                          </t>
  </si>
  <si>
    <t xml:space="preserve">PRIONTEX CAPE                       </t>
  </si>
  <si>
    <t xml:space="preserve">PRIONTEX </t>
  </si>
  <si>
    <t>PRIONTEX PE</t>
  </si>
  <si>
    <t xml:space="preserve">AVI FIELD MARKETING                         </t>
  </si>
  <si>
    <t xml:space="preserve">AVI FIELD MARKETING INLAND WES     </t>
  </si>
  <si>
    <t>NATIONAL BRANDS</t>
  </si>
  <si>
    <t xml:space="preserve">CLUB CAR                          </t>
  </si>
  <si>
    <t>PRIONTEX CAPE</t>
  </si>
  <si>
    <t xml:space="preserve">PRIONTEX PE                         </t>
  </si>
  <si>
    <t>PRIONTEX  DBN</t>
  </si>
  <si>
    <t>PRIONTEX DBN</t>
  </si>
  <si>
    <t xml:space="preserve">PRIONTEX CAPE                           </t>
  </si>
  <si>
    <t xml:space="preserve">PRIONTEX PE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</si>
</sst>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2"/>
  <sheetViews>
    <sheetView tabSelected="1" topLeftCell="C1" workbookViewId="0">
      <selection activeCell="N87" sqref="N87:N102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bestFit="1" customWidth="1"/>
    <col min="7" max="7" width="7" bestFit="1" customWidth="1"/>
    <col min="8" max="8" width="7.7109375" bestFit="1" customWidth="1"/>
    <col min="9" max="9" width="26.42578125" bestFit="1" customWidth="1"/>
    <col min="10" max="10" width="34.7109375" bestFit="1" customWidth="1"/>
    <col min="11" max="11" width="16.140625" hidden="1" customWidth="1"/>
    <col min="12" max="12" width="8.28515625" hidden="1" customWidth="1"/>
    <col min="13" max="13" width="21.28515625" bestFit="1" customWidth="1"/>
    <col min="14" max="14" width="38.5703125" bestFit="1" customWidth="1"/>
    <col min="15" max="15" width="4.85546875" bestFit="1" customWidth="1"/>
    <col min="16" max="16" width="32.710937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7" bestFit="1" customWidth="1"/>
    <col min="32" max="32" width="4.5703125" bestFit="1" customWidth="1"/>
    <col min="33" max="33" width="7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8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8" width="4.5703125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8" bestFit="1" customWidth="1"/>
    <col min="64" max="64" width="10" bestFit="1" customWidth="1"/>
    <col min="65" max="65" width="9" bestFit="1" customWidth="1"/>
    <col min="66" max="66" width="10" bestFit="1" customWidth="1"/>
    <col min="68" max="68" width="31.7109375" bestFit="1" customWidth="1"/>
    <col min="69" max="69" width="32.85546875" bestFit="1" customWidth="1"/>
    <col min="70" max="70" width="30.5703125" bestFit="1" customWidth="1"/>
    <col min="71" max="71" width="10.7109375" bestFit="1" customWidth="1"/>
    <col min="72" max="72" width="9.7109375" bestFit="1" customWidth="1"/>
    <col min="73" max="73" width="33.57031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5.710937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51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209</v>
      </c>
      <c r="B2" t="s">
        <v>210</v>
      </c>
      <c r="C2" t="s">
        <v>72</v>
      </c>
      <c r="E2" t="str">
        <f>"009941483536"</f>
        <v>009941483536</v>
      </c>
      <c r="F2" s="2">
        <v>44368</v>
      </c>
      <c r="G2">
        <v>202112</v>
      </c>
      <c r="H2" t="s">
        <v>76</v>
      </c>
      <c r="I2" t="s">
        <v>77</v>
      </c>
      <c r="J2" t="s">
        <v>211</v>
      </c>
      <c r="K2" t="s">
        <v>75</v>
      </c>
      <c r="L2" t="s">
        <v>212</v>
      </c>
      <c r="M2" t="s">
        <v>212</v>
      </c>
      <c r="N2" t="s">
        <v>213</v>
      </c>
      <c r="O2" t="s">
        <v>136</v>
      </c>
      <c r="P2" t="str">
        <f>"465301                        "</f>
        <v xml:space="preserve">465301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23.47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5.0999999999999996</v>
      </c>
      <c r="BJ2">
        <v>12.6</v>
      </c>
      <c r="BK2">
        <v>13</v>
      </c>
      <c r="BL2">
        <v>130.53</v>
      </c>
      <c r="BM2">
        <v>19.579999999999998</v>
      </c>
      <c r="BN2">
        <v>150.11000000000001</v>
      </c>
      <c r="BO2">
        <v>150.11000000000001</v>
      </c>
      <c r="BQ2" t="s">
        <v>214</v>
      </c>
      <c r="BR2" t="s">
        <v>215</v>
      </c>
      <c r="BS2" s="2">
        <v>44372</v>
      </c>
      <c r="BT2" s="3">
        <v>0.45347222222222222</v>
      </c>
      <c r="BU2" t="s">
        <v>169</v>
      </c>
      <c r="BV2" t="s">
        <v>81</v>
      </c>
      <c r="BW2" t="s">
        <v>127</v>
      </c>
      <c r="BX2" t="s">
        <v>216</v>
      </c>
      <c r="BY2">
        <v>63178.64</v>
      </c>
      <c r="CA2" t="s">
        <v>208</v>
      </c>
      <c r="CC2" t="s">
        <v>212</v>
      </c>
      <c r="CD2">
        <v>6836</v>
      </c>
      <c r="CE2" t="s">
        <v>95</v>
      </c>
      <c r="CF2" s="2">
        <v>44375</v>
      </c>
      <c r="CI2">
        <v>3</v>
      </c>
      <c r="CJ2">
        <v>4</v>
      </c>
      <c r="CK2" t="s">
        <v>144</v>
      </c>
      <c r="CL2" t="s">
        <v>81</v>
      </c>
    </row>
    <row r="3" spans="1:92" x14ac:dyDescent="0.25">
      <c r="A3" t="s">
        <v>209</v>
      </c>
      <c r="B3" t="s">
        <v>210</v>
      </c>
      <c r="C3" t="s">
        <v>72</v>
      </c>
      <c r="E3" t="str">
        <f>"009941483537"</f>
        <v>009941483537</v>
      </c>
      <c r="F3" s="2">
        <v>44368</v>
      </c>
      <c r="G3">
        <v>202112</v>
      </c>
      <c r="H3" t="s">
        <v>76</v>
      </c>
      <c r="I3" t="s">
        <v>77</v>
      </c>
      <c r="J3" t="s">
        <v>211</v>
      </c>
      <c r="K3" t="s">
        <v>75</v>
      </c>
      <c r="L3" t="s">
        <v>107</v>
      </c>
      <c r="M3" t="s">
        <v>108</v>
      </c>
      <c r="N3" t="s">
        <v>217</v>
      </c>
      <c r="O3" t="s">
        <v>136</v>
      </c>
      <c r="P3" t="str">
        <f>"465278                        "</f>
        <v xml:space="preserve">465278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92.7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65</v>
      </c>
      <c r="BJ3">
        <v>55.2</v>
      </c>
      <c r="BK3">
        <v>65</v>
      </c>
      <c r="BL3">
        <v>500.76</v>
      </c>
      <c r="BM3">
        <v>75.11</v>
      </c>
      <c r="BN3">
        <v>575.87</v>
      </c>
      <c r="BO3">
        <v>575.87</v>
      </c>
      <c r="BQ3" t="s">
        <v>218</v>
      </c>
      <c r="BR3" t="s">
        <v>215</v>
      </c>
      <c r="BS3" s="2">
        <v>44370</v>
      </c>
      <c r="BT3" s="3">
        <v>0.69236111111111109</v>
      </c>
      <c r="BU3" t="s">
        <v>219</v>
      </c>
      <c r="BV3" t="s">
        <v>79</v>
      </c>
      <c r="BY3">
        <v>275880</v>
      </c>
      <c r="CC3" t="s">
        <v>108</v>
      </c>
      <c r="CD3">
        <v>6529</v>
      </c>
      <c r="CE3" t="s">
        <v>95</v>
      </c>
      <c r="CF3" s="2">
        <v>44371</v>
      </c>
      <c r="CI3">
        <v>0</v>
      </c>
      <c r="CJ3">
        <v>0</v>
      </c>
      <c r="CK3" t="s">
        <v>144</v>
      </c>
      <c r="CL3" t="s">
        <v>81</v>
      </c>
    </row>
    <row r="4" spans="1:92" x14ac:dyDescent="0.25">
      <c r="A4" t="s">
        <v>209</v>
      </c>
      <c r="B4" t="s">
        <v>210</v>
      </c>
      <c r="C4" t="s">
        <v>72</v>
      </c>
      <c r="E4" t="str">
        <f>"009940641793"</f>
        <v>009940641793</v>
      </c>
      <c r="F4" s="2">
        <v>44370</v>
      </c>
      <c r="G4">
        <v>202112</v>
      </c>
      <c r="H4" t="s">
        <v>105</v>
      </c>
      <c r="I4" t="s">
        <v>106</v>
      </c>
      <c r="J4" t="s">
        <v>382</v>
      </c>
      <c r="K4" t="s">
        <v>75</v>
      </c>
      <c r="L4" t="s">
        <v>84</v>
      </c>
      <c r="M4" t="s">
        <v>85</v>
      </c>
      <c r="N4" t="s">
        <v>220</v>
      </c>
      <c r="O4" t="s">
        <v>136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20.56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11.4</v>
      </c>
      <c r="BJ4">
        <v>15.4</v>
      </c>
      <c r="BK4">
        <v>16</v>
      </c>
      <c r="BL4">
        <v>114.94</v>
      </c>
      <c r="BM4">
        <v>17.239999999999998</v>
      </c>
      <c r="BN4">
        <v>132.18</v>
      </c>
      <c r="BO4">
        <v>132.18</v>
      </c>
      <c r="BQ4" t="s">
        <v>221</v>
      </c>
      <c r="BR4" t="s">
        <v>222</v>
      </c>
      <c r="BS4" s="2">
        <v>44372</v>
      </c>
      <c r="BT4" s="3">
        <v>0.47569444444444442</v>
      </c>
      <c r="BU4" t="s">
        <v>223</v>
      </c>
      <c r="BV4" t="s">
        <v>79</v>
      </c>
      <c r="BY4">
        <v>76767.600000000006</v>
      </c>
      <c r="CA4" t="s">
        <v>86</v>
      </c>
      <c r="CC4" t="s">
        <v>85</v>
      </c>
      <c r="CD4">
        <v>3201</v>
      </c>
      <c r="CE4" t="s">
        <v>95</v>
      </c>
      <c r="CF4" s="2">
        <v>44375</v>
      </c>
      <c r="CI4">
        <v>3</v>
      </c>
      <c r="CJ4">
        <v>2</v>
      </c>
      <c r="CK4" t="s">
        <v>141</v>
      </c>
      <c r="CL4" t="s">
        <v>81</v>
      </c>
    </row>
    <row r="5" spans="1:92" x14ac:dyDescent="0.25">
      <c r="A5" t="s">
        <v>209</v>
      </c>
      <c r="B5" t="s">
        <v>210</v>
      </c>
      <c r="C5" t="s">
        <v>72</v>
      </c>
      <c r="E5" t="str">
        <f>"009941483539"</f>
        <v>009941483539</v>
      </c>
      <c r="F5" s="2">
        <v>44370</v>
      </c>
      <c r="G5">
        <v>202112</v>
      </c>
      <c r="H5" t="s">
        <v>76</v>
      </c>
      <c r="I5" t="s">
        <v>77</v>
      </c>
      <c r="J5" t="s">
        <v>211</v>
      </c>
      <c r="K5" t="s">
        <v>75</v>
      </c>
      <c r="L5" t="s">
        <v>142</v>
      </c>
      <c r="M5" t="s">
        <v>106</v>
      </c>
      <c r="N5" t="s">
        <v>213</v>
      </c>
      <c r="O5" t="s">
        <v>136</v>
      </c>
      <c r="P5" t="str">
        <f>"465475                        "</f>
        <v xml:space="preserve">465475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19.71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0.2</v>
      </c>
      <c r="BJ5">
        <v>0.2</v>
      </c>
      <c r="BK5">
        <v>1</v>
      </c>
      <c r="BL5">
        <v>110.42</v>
      </c>
      <c r="BM5">
        <v>16.559999999999999</v>
      </c>
      <c r="BN5">
        <v>126.98</v>
      </c>
      <c r="BO5">
        <v>126.98</v>
      </c>
      <c r="BQ5" t="s">
        <v>214</v>
      </c>
      <c r="BR5" t="s">
        <v>215</v>
      </c>
      <c r="BS5" t="s">
        <v>135</v>
      </c>
      <c r="BY5">
        <v>5449.68</v>
      </c>
      <c r="CC5" t="s">
        <v>106</v>
      </c>
      <c r="CD5">
        <v>8000</v>
      </c>
      <c r="CE5" t="s">
        <v>95</v>
      </c>
      <c r="CI5">
        <v>2</v>
      </c>
      <c r="CJ5" t="s">
        <v>135</v>
      </c>
      <c r="CK5" t="s">
        <v>141</v>
      </c>
      <c r="CL5" t="s">
        <v>81</v>
      </c>
    </row>
    <row r="6" spans="1:92" x14ac:dyDescent="0.25">
      <c r="A6" t="s">
        <v>209</v>
      </c>
      <c r="B6" t="s">
        <v>210</v>
      </c>
      <c r="C6" t="s">
        <v>72</v>
      </c>
      <c r="E6" t="str">
        <f>"009941483540"</f>
        <v>009941483540</v>
      </c>
      <c r="F6" s="2">
        <v>44370</v>
      </c>
      <c r="G6">
        <v>202112</v>
      </c>
      <c r="H6" t="s">
        <v>76</v>
      </c>
      <c r="I6" t="s">
        <v>77</v>
      </c>
      <c r="J6" t="s">
        <v>211</v>
      </c>
      <c r="K6" t="s">
        <v>75</v>
      </c>
      <c r="L6" t="s">
        <v>107</v>
      </c>
      <c r="M6" t="s">
        <v>108</v>
      </c>
      <c r="N6" t="s">
        <v>217</v>
      </c>
      <c r="O6" t="s">
        <v>136</v>
      </c>
      <c r="P6" t="str">
        <f>"465533                        "</f>
        <v xml:space="preserve">465533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55.32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2</v>
      </c>
      <c r="BI6">
        <v>10.199999999999999</v>
      </c>
      <c r="BJ6">
        <v>38</v>
      </c>
      <c r="BK6">
        <v>38</v>
      </c>
      <c r="BL6">
        <v>300.83999999999997</v>
      </c>
      <c r="BM6">
        <v>45.13</v>
      </c>
      <c r="BN6">
        <v>345.97</v>
      </c>
      <c r="BO6">
        <v>345.97</v>
      </c>
      <c r="BR6" t="s">
        <v>215</v>
      </c>
      <c r="BS6" s="2">
        <v>44375</v>
      </c>
      <c r="BT6" s="3">
        <v>0.65625</v>
      </c>
      <c r="BU6" t="s">
        <v>219</v>
      </c>
      <c r="BV6" t="s">
        <v>81</v>
      </c>
      <c r="BY6">
        <v>190092.76</v>
      </c>
      <c r="CC6" t="s">
        <v>108</v>
      </c>
      <c r="CD6">
        <v>6529</v>
      </c>
      <c r="CE6" t="s">
        <v>95</v>
      </c>
      <c r="CF6" s="2">
        <v>44375</v>
      </c>
      <c r="CI6">
        <v>0</v>
      </c>
      <c r="CJ6">
        <v>0</v>
      </c>
      <c r="CK6" t="s">
        <v>144</v>
      </c>
      <c r="CL6" t="s">
        <v>81</v>
      </c>
    </row>
    <row r="7" spans="1:92" x14ac:dyDescent="0.25">
      <c r="A7" t="s">
        <v>209</v>
      </c>
      <c r="B7" t="s">
        <v>210</v>
      </c>
      <c r="C7" t="s">
        <v>72</v>
      </c>
      <c r="E7" t="str">
        <f>"009939921499"</f>
        <v>009939921499</v>
      </c>
      <c r="F7" s="2">
        <v>44365</v>
      </c>
      <c r="G7">
        <v>202112</v>
      </c>
      <c r="H7" t="s">
        <v>180</v>
      </c>
      <c r="I7" t="s">
        <v>181</v>
      </c>
      <c r="J7" t="s">
        <v>224</v>
      </c>
      <c r="K7" t="s">
        <v>75</v>
      </c>
      <c r="L7" t="s">
        <v>101</v>
      </c>
      <c r="M7" t="s">
        <v>102</v>
      </c>
      <c r="N7" t="s">
        <v>225</v>
      </c>
      <c r="O7" t="s">
        <v>78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81.8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5</v>
      </c>
      <c r="BJ7">
        <v>16.8</v>
      </c>
      <c r="BK7">
        <v>17</v>
      </c>
      <c r="BL7">
        <v>437.47</v>
      </c>
      <c r="BM7">
        <v>65.62</v>
      </c>
      <c r="BN7">
        <v>503.09</v>
      </c>
      <c r="BO7">
        <v>503.09</v>
      </c>
      <c r="BQ7" t="s">
        <v>226</v>
      </c>
      <c r="BR7" t="s">
        <v>227</v>
      </c>
      <c r="BS7" s="2">
        <v>44368</v>
      </c>
      <c r="BT7" s="3">
        <v>0.33819444444444446</v>
      </c>
      <c r="BU7" t="s">
        <v>228</v>
      </c>
      <c r="BV7" t="s">
        <v>79</v>
      </c>
      <c r="BY7">
        <v>84000</v>
      </c>
      <c r="BZ7" t="s">
        <v>82</v>
      </c>
      <c r="CA7" t="s">
        <v>183</v>
      </c>
      <c r="CC7" t="s">
        <v>102</v>
      </c>
      <c r="CD7">
        <v>2000</v>
      </c>
      <c r="CE7" t="s">
        <v>95</v>
      </c>
      <c r="CF7" s="2">
        <v>44368</v>
      </c>
      <c r="CI7">
        <v>1</v>
      </c>
      <c r="CJ7">
        <v>1</v>
      </c>
      <c r="CK7">
        <v>21</v>
      </c>
      <c r="CL7" t="s">
        <v>81</v>
      </c>
    </row>
    <row r="8" spans="1:92" x14ac:dyDescent="0.25">
      <c r="A8" t="s">
        <v>209</v>
      </c>
      <c r="B8" t="s">
        <v>210</v>
      </c>
      <c r="C8" t="s">
        <v>72</v>
      </c>
      <c r="E8" t="str">
        <f>"080010146356"</f>
        <v>080010146356</v>
      </c>
      <c r="F8" s="2">
        <v>44365</v>
      </c>
      <c r="G8">
        <v>202112</v>
      </c>
      <c r="H8" t="s">
        <v>101</v>
      </c>
      <c r="I8" t="s">
        <v>102</v>
      </c>
      <c r="J8" t="s">
        <v>229</v>
      </c>
      <c r="K8" t="s">
        <v>75</v>
      </c>
      <c r="L8" t="s">
        <v>92</v>
      </c>
      <c r="M8" t="s">
        <v>93</v>
      </c>
      <c r="N8" t="s">
        <v>230</v>
      </c>
      <c r="O8" t="s">
        <v>78</v>
      </c>
      <c r="P8" t="str">
        <f>"From Michelle                 "</f>
        <v xml:space="preserve">From Michelle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16.850000000000001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2.1</v>
      </c>
      <c r="BJ8">
        <v>3.2</v>
      </c>
      <c r="BK8">
        <v>3.5</v>
      </c>
      <c r="BL8">
        <v>90.1</v>
      </c>
      <c r="BM8">
        <v>13.52</v>
      </c>
      <c r="BN8">
        <v>103.62</v>
      </c>
      <c r="BO8">
        <v>103.62</v>
      </c>
      <c r="BP8" t="s">
        <v>135</v>
      </c>
      <c r="BQ8" t="s">
        <v>231</v>
      </c>
      <c r="BR8" t="s">
        <v>232</v>
      </c>
      <c r="BS8" s="2">
        <v>44370</v>
      </c>
      <c r="BT8" s="3">
        <v>0.3263888888888889</v>
      </c>
      <c r="BU8" t="s">
        <v>122</v>
      </c>
      <c r="BV8" t="s">
        <v>79</v>
      </c>
      <c r="BY8">
        <v>15857.6</v>
      </c>
      <c r="CA8" t="s">
        <v>94</v>
      </c>
      <c r="CC8" t="s">
        <v>93</v>
      </c>
      <c r="CD8">
        <v>6001</v>
      </c>
      <c r="CE8" t="s">
        <v>201</v>
      </c>
      <c r="CF8" s="2">
        <v>44370</v>
      </c>
      <c r="CI8">
        <v>1</v>
      </c>
      <c r="CJ8">
        <v>1</v>
      </c>
      <c r="CK8">
        <v>21</v>
      </c>
      <c r="CL8" t="s">
        <v>81</v>
      </c>
    </row>
    <row r="9" spans="1:92" x14ac:dyDescent="0.25">
      <c r="A9" t="s">
        <v>209</v>
      </c>
      <c r="B9" t="s">
        <v>210</v>
      </c>
      <c r="C9" t="s">
        <v>72</v>
      </c>
      <c r="E9" t="str">
        <f>"009941020932"</f>
        <v>009941020932</v>
      </c>
      <c r="F9" s="2">
        <v>44368</v>
      </c>
      <c r="G9">
        <v>202112</v>
      </c>
      <c r="H9" t="s">
        <v>92</v>
      </c>
      <c r="I9" t="s">
        <v>93</v>
      </c>
      <c r="J9" t="s">
        <v>384</v>
      </c>
      <c r="K9" t="s">
        <v>75</v>
      </c>
      <c r="L9" t="s">
        <v>125</v>
      </c>
      <c r="M9" t="s">
        <v>126</v>
      </c>
      <c r="N9" t="s">
        <v>233</v>
      </c>
      <c r="O9" t="s">
        <v>136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62.76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3</v>
      </c>
      <c r="BI9">
        <v>15</v>
      </c>
      <c r="BJ9">
        <v>65.900000000000006</v>
      </c>
      <c r="BK9">
        <v>66</v>
      </c>
      <c r="BL9">
        <v>340.64</v>
      </c>
      <c r="BM9">
        <v>51.1</v>
      </c>
      <c r="BN9">
        <v>391.74</v>
      </c>
      <c r="BO9">
        <v>391.74</v>
      </c>
      <c r="BQ9" t="s">
        <v>234</v>
      </c>
      <c r="BR9" t="s">
        <v>235</v>
      </c>
      <c r="BS9" s="2">
        <v>44370</v>
      </c>
      <c r="BT9" s="3">
        <v>0.50902777777777775</v>
      </c>
      <c r="BU9" t="s">
        <v>236</v>
      </c>
      <c r="BV9" t="s">
        <v>79</v>
      </c>
      <c r="BY9">
        <v>109824</v>
      </c>
      <c r="CA9" t="s">
        <v>237</v>
      </c>
      <c r="CC9" t="s">
        <v>126</v>
      </c>
      <c r="CD9">
        <v>1682</v>
      </c>
      <c r="CE9" t="s">
        <v>95</v>
      </c>
      <c r="CF9" s="2">
        <v>44370</v>
      </c>
      <c r="CI9">
        <v>2</v>
      </c>
      <c r="CJ9">
        <v>2</v>
      </c>
      <c r="CK9" t="s">
        <v>141</v>
      </c>
      <c r="CL9" t="s">
        <v>81</v>
      </c>
    </row>
    <row r="10" spans="1:92" x14ac:dyDescent="0.25">
      <c r="A10" t="s">
        <v>209</v>
      </c>
      <c r="B10" t="s">
        <v>210</v>
      </c>
      <c r="C10" t="s">
        <v>72</v>
      </c>
      <c r="E10" t="str">
        <f>"009941139915"</f>
        <v>009941139915</v>
      </c>
      <c r="F10" s="2">
        <v>44372</v>
      </c>
      <c r="G10">
        <v>202112</v>
      </c>
      <c r="H10" t="s">
        <v>125</v>
      </c>
      <c r="I10" t="s">
        <v>126</v>
      </c>
      <c r="J10" t="s">
        <v>383</v>
      </c>
      <c r="K10" t="s">
        <v>75</v>
      </c>
      <c r="L10" t="s">
        <v>142</v>
      </c>
      <c r="M10" t="s">
        <v>106</v>
      </c>
      <c r="N10" t="s">
        <v>389</v>
      </c>
      <c r="O10" t="s">
        <v>136</v>
      </c>
      <c r="P10" t="str">
        <f>"NA                            "</f>
        <v xml:space="preserve">NA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19.71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110.42</v>
      </c>
      <c r="BM10">
        <v>16.559999999999999</v>
      </c>
      <c r="BN10">
        <v>126.98</v>
      </c>
      <c r="BO10">
        <v>126.98</v>
      </c>
      <c r="BQ10" t="s">
        <v>238</v>
      </c>
      <c r="BR10" t="s">
        <v>202</v>
      </c>
      <c r="BS10" s="2">
        <v>44375</v>
      </c>
      <c r="BT10" s="3">
        <v>0.40763888888888888</v>
      </c>
      <c r="BU10" t="s">
        <v>239</v>
      </c>
      <c r="BV10" t="s">
        <v>79</v>
      </c>
      <c r="BY10">
        <v>1200</v>
      </c>
      <c r="CA10" t="s">
        <v>118</v>
      </c>
      <c r="CC10" t="s">
        <v>106</v>
      </c>
      <c r="CD10">
        <v>7800</v>
      </c>
      <c r="CE10" t="s">
        <v>95</v>
      </c>
      <c r="CF10" s="2">
        <v>44376</v>
      </c>
      <c r="CI10">
        <v>2</v>
      </c>
      <c r="CJ10">
        <v>1</v>
      </c>
      <c r="CK10" t="s">
        <v>141</v>
      </c>
      <c r="CL10" t="s">
        <v>81</v>
      </c>
    </row>
    <row r="11" spans="1:92" x14ac:dyDescent="0.25">
      <c r="A11" t="s">
        <v>209</v>
      </c>
      <c r="B11" t="s">
        <v>210</v>
      </c>
      <c r="C11" t="s">
        <v>72</v>
      </c>
      <c r="E11" t="str">
        <f>"080010148417"</f>
        <v>080010148417</v>
      </c>
      <c r="F11" s="2">
        <v>44369</v>
      </c>
      <c r="G11">
        <v>202112</v>
      </c>
      <c r="H11" t="s">
        <v>101</v>
      </c>
      <c r="I11" t="s">
        <v>102</v>
      </c>
      <c r="J11" t="s">
        <v>240</v>
      </c>
      <c r="K11" t="s">
        <v>75</v>
      </c>
      <c r="L11" t="s">
        <v>99</v>
      </c>
      <c r="M11" t="s">
        <v>100</v>
      </c>
      <c r="N11" t="s">
        <v>225</v>
      </c>
      <c r="O11" t="s">
        <v>136</v>
      </c>
      <c r="P11" t="str">
        <f>"-                             "</f>
        <v xml:space="preserve">-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78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15</v>
      </c>
      <c r="BI11">
        <v>128</v>
      </c>
      <c r="BJ11">
        <v>75.3</v>
      </c>
      <c r="BK11">
        <v>128</v>
      </c>
      <c r="BL11">
        <v>422.12</v>
      </c>
      <c r="BM11">
        <v>63.32</v>
      </c>
      <c r="BN11">
        <v>485.44</v>
      </c>
      <c r="BO11">
        <v>485.44</v>
      </c>
      <c r="BP11" t="s">
        <v>135</v>
      </c>
      <c r="BQ11" t="s">
        <v>241</v>
      </c>
      <c r="BR11" t="s">
        <v>242</v>
      </c>
      <c r="BS11" s="2">
        <v>44370</v>
      </c>
      <c r="BT11" s="3">
        <v>0.48749999999999999</v>
      </c>
      <c r="BU11" t="s">
        <v>243</v>
      </c>
      <c r="BV11" t="s">
        <v>79</v>
      </c>
      <c r="BY11">
        <v>376740</v>
      </c>
      <c r="CA11" t="s">
        <v>160</v>
      </c>
      <c r="CC11" t="s">
        <v>100</v>
      </c>
      <c r="CD11">
        <v>4051</v>
      </c>
      <c r="CE11" t="s">
        <v>95</v>
      </c>
      <c r="CF11" s="2">
        <v>44371</v>
      </c>
      <c r="CI11">
        <v>1</v>
      </c>
      <c r="CJ11">
        <v>1</v>
      </c>
      <c r="CK11" t="s">
        <v>138</v>
      </c>
      <c r="CL11" t="s">
        <v>81</v>
      </c>
    </row>
    <row r="12" spans="1:92" x14ac:dyDescent="0.25">
      <c r="A12" t="s">
        <v>209</v>
      </c>
      <c r="B12" t="s">
        <v>210</v>
      </c>
      <c r="C12" t="s">
        <v>72</v>
      </c>
      <c r="E12" t="str">
        <f>"009941551625"</f>
        <v>009941551625</v>
      </c>
      <c r="F12" s="2">
        <v>44369</v>
      </c>
      <c r="G12">
        <v>202112</v>
      </c>
      <c r="H12" t="s">
        <v>125</v>
      </c>
      <c r="I12" t="s">
        <v>126</v>
      </c>
      <c r="J12" t="s">
        <v>383</v>
      </c>
      <c r="K12" t="s">
        <v>75</v>
      </c>
      <c r="L12" t="s">
        <v>96</v>
      </c>
      <c r="M12" t="s">
        <v>97</v>
      </c>
      <c r="N12" t="s">
        <v>249</v>
      </c>
      <c r="O12" t="s">
        <v>136</v>
      </c>
      <c r="P12" t="str">
        <f>"NA                            "</f>
        <v xml:space="preserve">NA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45.88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26.3</v>
      </c>
      <c r="BJ12">
        <v>45.2</v>
      </c>
      <c r="BK12">
        <v>46</v>
      </c>
      <c r="BL12">
        <v>250.36</v>
      </c>
      <c r="BM12">
        <v>37.549999999999997</v>
      </c>
      <c r="BN12">
        <v>287.91000000000003</v>
      </c>
      <c r="BO12">
        <v>287.91000000000003</v>
      </c>
      <c r="BQ12" t="s">
        <v>235</v>
      </c>
      <c r="BR12" t="s">
        <v>244</v>
      </c>
      <c r="BS12" s="2">
        <v>44371</v>
      </c>
      <c r="BT12" s="3">
        <v>0.43124999999999997</v>
      </c>
      <c r="BU12" t="s">
        <v>176</v>
      </c>
      <c r="BV12" t="s">
        <v>79</v>
      </c>
      <c r="BY12">
        <v>225952.92</v>
      </c>
      <c r="CA12" t="s">
        <v>98</v>
      </c>
      <c r="CC12" t="s">
        <v>97</v>
      </c>
      <c r="CD12">
        <v>6024</v>
      </c>
      <c r="CE12" t="s">
        <v>95</v>
      </c>
      <c r="CF12" s="2">
        <v>44371</v>
      </c>
      <c r="CI12">
        <v>2</v>
      </c>
      <c r="CJ12">
        <v>2</v>
      </c>
      <c r="CK12" t="s">
        <v>141</v>
      </c>
      <c r="CL12" t="s">
        <v>81</v>
      </c>
    </row>
    <row r="13" spans="1:92" x14ac:dyDescent="0.25">
      <c r="A13" t="s">
        <v>209</v>
      </c>
      <c r="B13" t="s">
        <v>210</v>
      </c>
      <c r="C13" t="s">
        <v>72</v>
      </c>
      <c r="E13" t="str">
        <f>"009940641792"</f>
        <v>009940641792</v>
      </c>
      <c r="F13" s="2">
        <v>44369</v>
      </c>
      <c r="G13">
        <v>202112</v>
      </c>
      <c r="H13" t="s">
        <v>105</v>
      </c>
      <c r="I13" t="s">
        <v>106</v>
      </c>
      <c r="J13" t="s">
        <v>382</v>
      </c>
      <c r="K13" t="s">
        <v>75</v>
      </c>
      <c r="L13" t="s">
        <v>142</v>
      </c>
      <c r="M13" t="s">
        <v>106</v>
      </c>
      <c r="N13" t="s">
        <v>245</v>
      </c>
      <c r="O13" t="s">
        <v>136</v>
      </c>
      <c r="P13" t="str">
        <f>"NA                            "</f>
        <v xml:space="preserve">NA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21.25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31.8</v>
      </c>
      <c r="BJ13">
        <v>26.6</v>
      </c>
      <c r="BK13">
        <v>32</v>
      </c>
      <c r="BL13">
        <v>118.62</v>
      </c>
      <c r="BM13">
        <v>17.79</v>
      </c>
      <c r="BN13">
        <v>136.41</v>
      </c>
      <c r="BO13">
        <v>136.41</v>
      </c>
      <c r="BQ13" t="s">
        <v>140</v>
      </c>
      <c r="BR13" t="s">
        <v>222</v>
      </c>
      <c r="BS13" s="2">
        <v>44370</v>
      </c>
      <c r="BT13" s="3">
        <v>0.40138888888888885</v>
      </c>
      <c r="BU13" t="s">
        <v>123</v>
      </c>
      <c r="BV13" t="s">
        <v>79</v>
      </c>
      <c r="BY13">
        <v>132796.79999999999</v>
      </c>
      <c r="CA13" t="s">
        <v>168</v>
      </c>
      <c r="CC13" t="s">
        <v>106</v>
      </c>
      <c r="CD13">
        <v>7530</v>
      </c>
      <c r="CE13" t="s">
        <v>95</v>
      </c>
      <c r="CF13" s="2">
        <v>44371</v>
      </c>
      <c r="CI13">
        <v>1</v>
      </c>
      <c r="CJ13">
        <v>1</v>
      </c>
      <c r="CK13" t="s">
        <v>139</v>
      </c>
      <c r="CL13" t="s">
        <v>81</v>
      </c>
    </row>
    <row r="14" spans="1:92" x14ac:dyDescent="0.25">
      <c r="A14" t="s">
        <v>209</v>
      </c>
      <c r="B14" t="s">
        <v>210</v>
      </c>
      <c r="C14" t="s">
        <v>72</v>
      </c>
      <c r="E14" t="str">
        <f>"009941061477"</f>
        <v>009941061477</v>
      </c>
      <c r="F14" s="2">
        <v>44369</v>
      </c>
      <c r="G14">
        <v>202112</v>
      </c>
      <c r="H14" t="s">
        <v>125</v>
      </c>
      <c r="I14" t="s">
        <v>126</v>
      </c>
      <c r="J14" t="s">
        <v>383</v>
      </c>
      <c r="K14" t="s">
        <v>75</v>
      </c>
      <c r="L14" t="s">
        <v>142</v>
      </c>
      <c r="M14" t="s">
        <v>106</v>
      </c>
      <c r="N14" t="s">
        <v>389</v>
      </c>
      <c r="O14" t="s">
        <v>136</v>
      </c>
      <c r="P14" t="str">
        <f>"NA                            "</f>
        <v xml:space="preserve">NA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19.71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0.2</v>
      </c>
      <c r="BJ14">
        <v>0.4</v>
      </c>
      <c r="BK14">
        <v>1</v>
      </c>
      <c r="BL14">
        <v>110.42</v>
      </c>
      <c r="BM14">
        <v>16.559999999999999</v>
      </c>
      <c r="BN14">
        <v>126.98</v>
      </c>
      <c r="BO14">
        <v>126.98</v>
      </c>
      <c r="BQ14" t="s">
        <v>246</v>
      </c>
      <c r="BR14" t="s">
        <v>202</v>
      </c>
      <c r="BS14" s="2">
        <v>44371</v>
      </c>
      <c r="BT14" s="3">
        <v>0.3972222222222222</v>
      </c>
      <c r="BU14" t="s">
        <v>247</v>
      </c>
      <c r="BV14" t="s">
        <v>79</v>
      </c>
      <c r="BY14">
        <v>1783.78</v>
      </c>
      <c r="CA14" t="s">
        <v>143</v>
      </c>
      <c r="CC14" t="s">
        <v>106</v>
      </c>
      <c r="CD14">
        <v>7800</v>
      </c>
      <c r="CE14" t="s">
        <v>95</v>
      </c>
      <c r="CF14" s="2">
        <v>44372</v>
      </c>
      <c r="CI14">
        <v>2</v>
      </c>
      <c r="CJ14">
        <v>2</v>
      </c>
      <c r="CK14" t="s">
        <v>141</v>
      </c>
      <c r="CL14" t="s">
        <v>81</v>
      </c>
    </row>
    <row r="15" spans="1:92" x14ac:dyDescent="0.25">
      <c r="A15" t="s">
        <v>209</v>
      </c>
      <c r="B15" t="s">
        <v>210</v>
      </c>
      <c r="C15" t="s">
        <v>72</v>
      </c>
      <c r="E15" t="str">
        <f>"009940857277"</f>
        <v>009940857277</v>
      </c>
      <c r="F15" s="2">
        <v>44369</v>
      </c>
      <c r="G15">
        <v>202112</v>
      </c>
      <c r="H15" t="s">
        <v>125</v>
      </c>
      <c r="I15" t="s">
        <v>126</v>
      </c>
      <c r="J15" t="s">
        <v>248</v>
      </c>
      <c r="K15" t="s">
        <v>75</v>
      </c>
      <c r="L15" t="s">
        <v>92</v>
      </c>
      <c r="M15" t="s">
        <v>93</v>
      </c>
      <c r="N15" t="s">
        <v>249</v>
      </c>
      <c r="O15" t="s">
        <v>136</v>
      </c>
      <c r="P15" t="str">
        <f>"NA                            "</f>
        <v xml:space="preserve">NA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31.53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14.2</v>
      </c>
      <c r="BJ15">
        <v>28.2</v>
      </c>
      <c r="BK15">
        <v>29</v>
      </c>
      <c r="BL15">
        <v>173.62</v>
      </c>
      <c r="BM15">
        <v>26.04</v>
      </c>
      <c r="BN15">
        <v>199.66</v>
      </c>
      <c r="BO15">
        <v>199.66</v>
      </c>
      <c r="BQ15" t="s">
        <v>197</v>
      </c>
      <c r="BR15" t="s">
        <v>250</v>
      </c>
      <c r="BS15" s="2">
        <v>44371</v>
      </c>
      <c r="BT15" s="3">
        <v>0.43124999999999997</v>
      </c>
      <c r="BU15" t="s">
        <v>176</v>
      </c>
      <c r="BV15" t="s">
        <v>79</v>
      </c>
      <c r="BY15">
        <v>141015.69</v>
      </c>
      <c r="CA15" t="s">
        <v>98</v>
      </c>
      <c r="CC15" t="s">
        <v>93</v>
      </c>
      <c r="CD15">
        <v>6001</v>
      </c>
      <c r="CE15" t="s">
        <v>95</v>
      </c>
      <c r="CF15" s="2">
        <v>44371</v>
      </c>
      <c r="CI15">
        <v>2</v>
      </c>
      <c r="CJ15">
        <v>2</v>
      </c>
      <c r="CK15" t="s">
        <v>141</v>
      </c>
      <c r="CL15" t="s">
        <v>81</v>
      </c>
    </row>
    <row r="16" spans="1:92" x14ac:dyDescent="0.25">
      <c r="A16" t="s">
        <v>209</v>
      </c>
      <c r="B16" t="s">
        <v>210</v>
      </c>
      <c r="C16" t="s">
        <v>72</v>
      </c>
      <c r="E16" t="str">
        <f>"009941483538"</f>
        <v>009941483538</v>
      </c>
      <c r="F16" s="2">
        <v>44369</v>
      </c>
      <c r="G16">
        <v>202112</v>
      </c>
      <c r="H16" t="s">
        <v>76</v>
      </c>
      <c r="I16" t="s">
        <v>77</v>
      </c>
      <c r="J16" t="s">
        <v>211</v>
      </c>
      <c r="K16" t="s">
        <v>75</v>
      </c>
      <c r="L16" t="s">
        <v>212</v>
      </c>
      <c r="M16" t="s">
        <v>212</v>
      </c>
      <c r="N16" t="s">
        <v>213</v>
      </c>
      <c r="O16" t="s">
        <v>136</v>
      </c>
      <c r="P16" t="str">
        <f>"465420 465366 465421          "</f>
        <v xml:space="preserve">465420 465366 465421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42.86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2</v>
      </c>
      <c r="BI16">
        <v>28.2</v>
      </c>
      <c r="BJ16">
        <v>8.6999999999999993</v>
      </c>
      <c r="BK16">
        <v>29</v>
      </c>
      <c r="BL16">
        <v>234.2</v>
      </c>
      <c r="BM16">
        <v>35.130000000000003</v>
      </c>
      <c r="BN16">
        <v>269.33</v>
      </c>
      <c r="BO16">
        <v>269.33</v>
      </c>
      <c r="BQ16" t="s">
        <v>214</v>
      </c>
      <c r="BR16" t="s">
        <v>215</v>
      </c>
      <c r="BS16" s="2">
        <v>44372</v>
      </c>
      <c r="BT16" s="3">
        <v>0.45347222222222222</v>
      </c>
      <c r="BU16" t="s">
        <v>169</v>
      </c>
      <c r="BV16" t="s">
        <v>79</v>
      </c>
      <c r="BY16">
        <v>43416.32</v>
      </c>
      <c r="CA16" t="s">
        <v>208</v>
      </c>
      <c r="CC16" t="s">
        <v>212</v>
      </c>
      <c r="CD16">
        <v>6836</v>
      </c>
      <c r="CE16" t="s">
        <v>95</v>
      </c>
      <c r="CF16" s="2">
        <v>44375</v>
      </c>
      <c r="CI16">
        <v>3</v>
      </c>
      <c r="CJ16">
        <v>3</v>
      </c>
      <c r="CK16" t="s">
        <v>144</v>
      </c>
      <c r="CL16" t="s">
        <v>81</v>
      </c>
    </row>
    <row r="17" spans="1:90" x14ac:dyDescent="0.25">
      <c r="A17" t="s">
        <v>209</v>
      </c>
      <c r="B17" t="s">
        <v>210</v>
      </c>
      <c r="C17" t="s">
        <v>72</v>
      </c>
      <c r="E17" t="str">
        <f>"009941483542"</f>
        <v>009941483542</v>
      </c>
      <c r="F17" s="2">
        <v>44371</v>
      </c>
      <c r="G17">
        <v>202112</v>
      </c>
      <c r="H17" t="s">
        <v>76</v>
      </c>
      <c r="I17" t="s">
        <v>77</v>
      </c>
      <c r="J17" t="s">
        <v>211</v>
      </c>
      <c r="K17" t="s">
        <v>75</v>
      </c>
      <c r="L17" t="s">
        <v>212</v>
      </c>
      <c r="M17" t="s">
        <v>212</v>
      </c>
      <c r="N17" t="s">
        <v>213</v>
      </c>
      <c r="O17" t="s">
        <v>136</v>
      </c>
      <c r="P17" t="str">
        <f>"465664 465677 465671          "</f>
        <v xml:space="preserve">465664 465677 465671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23.47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4.2</v>
      </c>
      <c r="BJ17">
        <v>2.2000000000000002</v>
      </c>
      <c r="BK17">
        <v>5</v>
      </c>
      <c r="BL17">
        <v>130.53</v>
      </c>
      <c r="BM17">
        <v>19.579999999999998</v>
      </c>
      <c r="BN17">
        <v>150.11000000000001</v>
      </c>
      <c r="BO17">
        <v>150.11000000000001</v>
      </c>
      <c r="BQ17" t="s">
        <v>214</v>
      </c>
      <c r="BR17" t="s">
        <v>215</v>
      </c>
      <c r="BS17" t="s">
        <v>135</v>
      </c>
      <c r="BW17" t="s">
        <v>87</v>
      </c>
      <c r="BX17" t="s">
        <v>103</v>
      </c>
      <c r="BY17">
        <v>11088.58</v>
      </c>
      <c r="CC17" t="s">
        <v>212</v>
      </c>
      <c r="CD17">
        <v>6836</v>
      </c>
      <c r="CE17" t="s">
        <v>95</v>
      </c>
      <c r="CI17">
        <v>3</v>
      </c>
      <c r="CJ17" t="s">
        <v>135</v>
      </c>
      <c r="CK17" t="s">
        <v>144</v>
      </c>
      <c r="CL17" t="s">
        <v>81</v>
      </c>
    </row>
    <row r="18" spans="1:90" x14ac:dyDescent="0.25">
      <c r="A18" t="s">
        <v>209</v>
      </c>
      <c r="B18" t="s">
        <v>210</v>
      </c>
      <c r="C18" t="s">
        <v>72</v>
      </c>
      <c r="E18" t="str">
        <f>"009941483545"</f>
        <v>009941483545</v>
      </c>
      <c r="F18" s="2">
        <v>44375</v>
      </c>
      <c r="G18">
        <v>202112</v>
      </c>
      <c r="H18" t="s">
        <v>76</v>
      </c>
      <c r="I18" t="s">
        <v>77</v>
      </c>
      <c r="J18" t="s">
        <v>211</v>
      </c>
      <c r="K18" t="s">
        <v>75</v>
      </c>
      <c r="L18" t="s">
        <v>107</v>
      </c>
      <c r="M18" t="s">
        <v>108</v>
      </c>
      <c r="N18" t="s">
        <v>217</v>
      </c>
      <c r="O18" t="s">
        <v>136</v>
      </c>
      <c r="P18" t="str">
        <f>"465906 465907                 "</f>
        <v xml:space="preserve">465906 465907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23.47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1.6</v>
      </c>
      <c r="BJ18">
        <v>4.4000000000000004</v>
      </c>
      <c r="BK18">
        <v>5</v>
      </c>
      <c r="BL18">
        <v>130.53</v>
      </c>
      <c r="BM18">
        <v>19.579999999999998</v>
      </c>
      <c r="BN18">
        <v>150.11000000000001</v>
      </c>
      <c r="BO18">
        <v>150.11000000000001</v>
      </c>
      <c r="BQ18" t="s">
        <v>173</v>
      </c>
      <c r="BR18" t="s">
        <v>215</v>
      </c>
      <c r="BS18" t="s">
        <v>135</v>
      </c>
      <c r="BY18">
        <v>21801.16</v>
      </c>
      <c r="CC18" t="s">
        <v>108</v>
      </c>
      <c r="CD18">
        <v>6530</v>
      </c>
      <c r="CE18" t="s">
        <v>95</v>
      </c>
      <c r="CI18">
        <v>0</v>
      </c>
      <c r="CJ18">
        <v>0</v>
      </c>
      <c r="CK18" t="s">
        <v>144</v>
      </c>
      <c r="CL18" t="s">
        <v>81</v>
      </c>
    </row>
    <row r="19" spans="1:90" x14ac:dyDescent="0.25">
      <c r="A19" t="s">
        <v>209</v>
      </c>
      <c r="B19" t="s">
        <v>210</v>
      </c>
      <c r="C19" t="s">
        <v>72</v>
      </c>
      <c r="E19" t="str">
        <f>"009940041011"</f>
        <v>009940041011</v>
      </c>
      <c r="F19" s="2">
        <v>44375</v>
      </c>
      <c r="G19">
        <v>202112</v>
      </c>
      <c r="H19" t="s">
        <v>251</v>
      </c>
      <c r="I19" t="s">
        <v>252</v>
      </c>
      <c r="J19" t="s">
        <v>379</v>
      </c>
      <c r="K19" t="s">
        <v>75</v>
      </c>
      <c r="L19" t="s">
        <v>76</v>
      </c>
      <c r="M19" t="s">
        <v>77</v>
      </c>
      <c r="N19" t="s">
        <v>380</v>
      </c>
      <c r="O19" t="s">
        <v>136</v>
      </c>
      <c r="P19" t="str">
        <f>"....                          "</f>
        <v xml:space="preserve">....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18.059999999999999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101.56</v>
      </c>
      <c r="BM19">
        <v>15.23</v>
      </c>
      <c r="BN19">
        <v>116.79</v>
      </c>
      <c r="BO19">
        <v>116.79</v>
      </c>
      <c r="BQ19" t="s">
        <v>253</v>
      </c>
      <c r="BR19" t="s">
        <v>254</v>
      </c>
      <c r="BS19" s="2">
        <v>44376</v>
      </c>
      <c r="BT19" s="3">
        <v>0.35416666666666669</v>
      </c>
      <c r="BU19" t="s">
        <v>255</v>
      </c>
      <c r="BV19" t="s">
        <v>79</v>
      </c>
      <c r="BY19">
        <v>1200</v>
      </c>
      <c r="CA19" t="s">
        <v>80</v>
      </c>
      <c r="CC19" t="s">
        <v>77</v>
      </c>
      <c r="CD19">
        <v>1600</v>
      </c>
      <c r="CE19" t="s">
        <v>95</v>
      </c>
      <c r="CF19" s="2">
        <v>44377</v>
      </c>
      <c r="CI19">
        <v>1</v>
      </c>
      <c r="CJ19">
        <v>1</v>
      </c>
      <c r="CK19" t="s">
        <v>154</v>
      </c>
      <c r="CL19" t="s">
        <v>81</v>
      </c>
    </row>
    <row r="20" spans="1:90" x14ac:dyDescent="0.25">
      <c r="A20" t="s">
        <v>209</v>
      </c>
      <c r="B20" t="s">
        <v>210</v>
      </c>
      <c r="C20" t="s">
        <v>72</v>
      </c>
      <c r="E20" t="str">
        <f>"009938634398"</f>
        <v>009938634398</v>
      </c>
      <c r="F20" s="2">
        <v>44375</v>
      </c>
      <c r="G20">
        <v>202112</v>
      </c>
      <c r="H20" t="s">
        <v>73</v>
      </c>
      <c r="I20" t="s">
        <v>74</v>
      </c>
      <c r="J20" t="s">
        <v>225</v>
      </c>
      <c r="K20" t="s">
        <v>75</v>
      </c>
      <c r="L20" t="s">
        <v>146</v>
      </c>
      <c r="M20" t="s">
        <v>147</v>
      </c>
      <c r="N20" t="s">
        <v>385</v>
      </c>
      <c r="O20" t="s">
        <v>78</v>
      </c>
      <c r="P20" t="str">
        <f>"NO REF..                      "</f>
        <v xml:space="preserve">NO REF..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9.6300000000000008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51.5</v>
      </c>
      <c r="BM20">
        <v>7.73</v>
      </c>
      <c r="BN20">
        <v>59.23</v>
      </c>
      <c r="BO20">
        <v>59.23</v>
      </c>
      <c r="BQ20" t="s">
        <v>256</v>
      </c>
      <c r="BR20" t="s">
        <v>257</v>
      </c>
      <c r="BS20" s="2">
        <v>44376</v>
      </c>
      <c r="BT20" s="3">
        <v>0.4291666666666667</v>
      </c>
      <c r="BU20" t="s">
        <v>258</v>
      </c>
      <c r="BV20" t="s">
        <v>79</v>
      </c>
      <c r="BY20">
        <v>1200</v>
      </c>
      <c r="BZ20" t="s">
        <v>115</v>
      </c>
      <c r="CA20" t="s">
        <v>189</v>
      </c>
      <c r="CC20" t="s">
        <v>147</v>
      </c>
      <c r="CD20">
        <v>742</v>
      </c>
      <c r="CE20" t="s">
        <v>140</v>
      </c>
      <c r="CF20" s="2">
        <v>44376</v>
      </c>
      <c r="CI20">
        <v>1</v>
      </c>
      <c r="CJ20">
        <v>1</v>
      </c>
      <c r="CK20">
        <v>21</v>
      </c>
      <c r="CL20" t="s">
        <v>81</v>
      </c>
    </row>
    <row r="21" spans="1:90" x14ac:dyDescent="0.25">
      <c r="A21" t="s">
        <v>209</v>
      </c>
      <c r="B21" t="s">
        <v>210</v>
      </c>
      <c r="C21" t="s">
        <v>72</v>
      </c>
      <c r="E21" t="str">
        <f>"009938634399"</f>
        <v>009938634399</v>
      </c>
      <c r="F21" s="2">
        <v>44375</v>
      </c>
      <c r="G21">
        <v>202112</v>
      </c>
      <c r="H21" t="s">
        <v>73</v>
      </c>
      <c r="I21" t="s">
        <v>74</v>
      </c>
      <c r="J21" t="s">
        <v>225</v>
      </c>
      <c r="K21" t="s">
        <v>75</v>
      </c>
      <c r="L21" t="s">
        <v>146</v>
      </c>
      <c r="M21" t="s">
        <v>147</v>
      </c>
      <c r="N21" t="s">
        <v>385</v>
      </c>
      <c r="O21" t="s">
        <v>78</v>
      </c>
      <c r="P21" t="str">
        <f>"NO REF.                       "</f>
        <v xml:space="preserve">NO REF.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120.3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2</v>
      </c>
      <c r="BI21">
        <v>22.1</v>
      </c>
      <c r="BJ21">
        <v>24.9</v>
      </c>
      <c r="BK21">
        <v>25</v>
      </c>
      <c r="BL21">
        <v>643.33000000000004</v>
      </c>
      <c r="BM21">
        <v>96.5</v>
      </c>
      <c r="BN21">
        <v>739.83</v>
      </c>
      <c r="BO21">
        <v>739.83</v>
      </c>
      <c r="BQ21" t="s">
        <v>259</v>
      </c>
      <c r="BR21" t="s">
        <v>257</v>
      </c>
      <c r="BS21" s="2">
        <v>44376</v>
      </c>
      <c r="BT21" s="3">
        <v>0.4291666666666667</v>
      </c>
      <c r="BU21" t="s">
        <v>258</v>
      </c>
      <c r="BV21" t="s">
        <v>79</v>
      </c>
      <c r="BY21">
        <v>124419.78</v>
      </c>
      <c r="BZ21" t="s">
        <v>115</v>
      </c>
      <c r="CA21" t="s">
        <v>189</v>
      </c>
      <c r="CC21" t="s">
        <v>147</v>
      </c>
      <c r="CD21">
        <v>742</v>
      </c>
      <c r="CE21" t="s">
        <v>140</v>
      </c>
      <c r="CF21" s="2">
        <v>44376</v>
      </c>
      <c r="CI21">
        <v>1</v>
      </c>
      <c r="CJ21">
        <v>1</v>
      </c>
      <c r="CK21">
        <v>21</v>
      </c>
      <c r="CL21" t="s">
        <v>81</v>
      </c>
    </row>
    <row r="22" spans="1:90" x14ac:dyDescent="0.25">
      <c r="A22" t="s">
        <v>209</v>
      </c>
      <c r="B22" t="s">
        <v>210</v>
      </c>
      <c r="C22" t="s">
        <v>72</v>
      </c>
      <c r="E22" t="str">
        <f>"009941478004"</f>
        <v>009941478004</v>
      </c>
      <c r="F22" s="2">
        <v>44375</v>
      </c>
      <c r="G22">
        <v>202112</v>
      </c>
      <c r="H22" t="s">
        <v>92</v>
      </c>
      <c r="I22" t="s">
        <v>93</v>
      </c>
      <c r="J22" t="s">
        <v>260</v>
      </c>
      <c r="K22" t="s">
        <v>75</v>
      </c>
      <c r="L22" t="s">
        <v>125</v>
      </c>
      <c r="M22" t="s">
        <v>126</v>
      </c>
      <c r="N22" t="s">
        <v>205</v>
      </c>
      <c r="O22" t="s">
        <v>78</v>
      </c>
      <c r="P22" t="str">
        <f>"PLZ 2106680020                "</f>
        <v xml:space="preserve">PLZ 2106680020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9.6300000000000008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51.5</v>
      </c>
      <c r="BM22">
        <v>7.73</v>
      </c>
      <c r="BN22">
        <v>59.23</v>
      </c>
      <c r="BO22">
        <v>59.23</v>
      </c>
      <c r="BR22" t="s">
        <v>260</v>
      </c>
      <c r="BS22" s="2">
        <v>44376</v>
      </c>
      <c r="BT22" s="3">
        <v>0.43263888888888885</v>
      </c>
      <c r="BU22" t="s">
        <v>261</v>
      </c>
      <c r="BV22" t="s">
        <v>79</v>
      </c>
      <c r="BY22">
        <v>1200</v>
      </c>
      <c r="BZ22" t="s">
        <v>82</v>
      </c>
      <c r="CA22" t="s">
        <v>131</v>
      </c>
      <c r="CC22" t="s">
        <v>126</v>
      </c>
      <c r="CD22">
        <v>1683</v>
      </c>
      <c r="CE22" t="s">
        <v>95</v>
      </c>
      <c r="CF22" s="2">
        <v>44377</v>
      </c>
      <c r="CI22">
        <v>1</v>
      </c>
      <c r="CJ22">
        <v>1</v>
      </c>
      <c r="CK22">
        <v>21</v>
      </c>
      <c r="CL22" t="s">
        <v>81</v>
      </c>
    </row>
    <row r="23" spans="1:90" x14ac:dyDescent="0.25">
      <c r="A23" t="s">
        <v>209</v>
      </c>
      <c r="B23" t="s">
        <v>210</v>
      </c>
      <c r="C23" t="s">
        <v>72</v>
      </c>
      <c r="E23" t="str">
        <f>"009941551624"</f>
        <v>009941551624</v>
      </c>
      <c r="F23" s="2">
        <v>44371</v>
      </c>
      <c r="G23">
        <v>202112</v>
      </c>
      <c r="H23" t="s">
        <v>125</v>
      </c>
      <c r="I23" t="s">
        <v>126</v>
      </c>
      <c r="J23" t="s">
        <v>383</v>
      </c>
      <c r="K23" t="s">
        <v>75</v>
      </c>
      <c r="L23" t="s">
        <v>105</v>
      </c>
      <c r="M23" t="s">
        <v>106</v>
      </c>
      <c r="N23" t="s">
        <v>389</v>
      </c>
      <c r="O23" t="s">
        <v>78</v>
      </c>
      <c r="P23" t="str">
        <f>"NA                            "</f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9.6300000000000008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51.5</v>
      </c>
      <c r="BM23">
        <v>7.73</v>
      </c>
      <c r="BN23">
        <v>59.23</v>
      </c>
      <c r="BO23">
        <v>59.23</v>
      </c>
      <c r="BQ23" t="s">
        <v>178</v>
      </c>
      <c r="BR23" t="s">
        <v>244</v>
      </c>
      <c r="BS23" s="2">
        <v>44372</v>
      </c>
      <c r="BT23" s="3">
        <v>0.41250000000000003</v>
      </c>
      <c r="BU23" t="s">
        <v>239</v>
      </c>
      <c r="BV23" t="s">
        <v>79</v>
      </c>
      <c r="BY23">
        <v>1200</v>
      </c>
      <c r="BZ23" t="s">
        <v>82</v>
      </c>
      <c r="CA23" t="s">
        <v>118</v>
      </c>
      <c r="CC23" t="s">
        <v>106</v>
      </c>
      <c r="CD23">
        <v>7800</v>
      </c>
      <c r="CE23" t="s">
        <v>95</v>
      </c>
      <c r="CF23" s="2">
        <v>44375</v>
      </c>
      <c r="CI23">
        <v>1</v>
      </c>
      <c r="CJ23">
        <v>1</v>
      </c>
      <c r="CK23">
        <v>21</v>
      </c>
      <c r="CL23" t="s">
        <v>81</v>
      </c>
    </row>
    <row r="24" spans="1:90" x14ac:dyDescent="0.25">
      <c r="A24" t="s">
        <v>209</v>
      </c>
      <c r="B24" t="s">
        <v>210</v>
      </c>
      <c r="C24" t="s">
        <v>72</v>
      </c>
      <c r="E24" t="str">
        <f>"009940041010"</f>
        <v>009940041010</v>
      </c>
      <c r="F24" s="2">
        <v>44371</v>
      </c>
      <c r="G24">
        <v>202112</v>
      </c>
      <c r="H24" t="s">
        <v>251</v>
      </c>
      <c r="I24" t="s">
        <v>252</v>
      </c>
      <c r="J24" t="s">
        <v>379</v>
      </c>
      <c r="K24" t="s">
        <v>75</v>
      </c>
      <c r="L24" t="s">
        <v>76</v>
      </c>
      <c r="M24" t="s">
        <v>77</v>
      </c>
      <c r="N24" t="s">
        <v>380</v>
      </c>
      <c r="O24" t="s">
        <v>78</v>
      </c>
      <c r="P24" t="str">
        <f>".....                         "</f>
        <v xml:space="preserve">.....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9.6300000000000008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51.5</v>
      </c>
      <c r="BM24">
        <v>7.73</v>
      </c>
      <c r="BN24">
        <v>59.23</v>
      </c>
      <c r="BO24">
        <v>59.23</v>
      </c>
      <c r="BQ24" t="s">
        <v>253</v>
      </c>
      <c r="BR24" t="s">
        <v>262</v>
      </c>
      <c r="BS24" s="2">
        <v>44375</v>
      </c>
      <c r="BT24" s="3">
        <v>0.34513888888888888</v>
      </c>
      <c r="BU24" t="s">
        <v>263</v>
      </c>
      <c r="BV24" t="s">
        <v>81</v>
      </c>
      <c r="BY24">
        <v>1200</v>
      </c>
      <c r="BZ24" t="s">
        <v>82</v>
      </c>
      <c r="CA24" t="s">
        <v>80</v>
      </c>
      <c r="CC24" t="s">
        <v>77</v>
      </c>
      <c r="CD24">
        <v>1600</v>
      </c>
      <c r="CE24" t="s">
        <v>95</v>
      </c>
      <c r="CF24" s="2">
        <v>44376</v>
      </c>
      <c r="CI24">
        <v>1</v>
      </c>
      <c r="CJ24">
        <v>2</v>
      </c>
      <c r="CK24">
        <v>21</v>
      </c>
      <c r="CL24" t="s">
        <v>81</v>
      </c>
    </row>
    <row r="25" spans="1:90" x14ac:dyDescent="0.25">
      <c r="A25" t="s">
        <v>209</v>
      </c>
      <c r="B25" t="s">
        <v>210</v>
      </c>
      <c r="C25" t="s">
        <v>72</v>
      </c>
      <c r="E25" t="str">
        <f>"009940641794"</f>
        <v>009940641794</v>
      </c>
      <c r="F25" s="2">
        <v>44371</v>
      </c>
      <c r="G25">
        <v>202112</v>
      </c>
      <c r="H25" t="s">
        <v>105</v>
      </c>
      <c r="I25" t="s">
        <v>106</v>
      </c>
      <c r="J25" t="s">
        <v>382</v>
      </c>
      <c r="K25" t="s">
        <v>75</v>
      </c>
      <c r="L25" t="s">
        <v>90</v>
      </c>
      <c r="M25" t="s">
        <v>91</v>
      </c>
      <c r="N25" t="s">
        <v>264</v>
      </c>
      <c r="O25" t="s">
        <v>136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19.559999999999999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6.3</v>
      </c>
      <c r="BJ25">
        <v>8.6</v>
      </c>
      <c r="BK25">
        <v>9</v>
      </c>
      <c r="BL25">
        <v>109.6</v>
      </c>
      <c r="BM25">
        <v>16.440000000000001</v>
      </c>
      <c r="BN25">
        <v>126.04</v>
      </c>
      <c r="BO25">
        <v>126.04</v>
      </c>
      <c r="BQ25" t="s">
        <v>265</v>
      </c>
      <c r="BR25" t="s">
        <v>222</v>
      </c>
      <c r="BS25" s="2">
        <v>44375</v>
      </c>
      <c r="BT25" s="3">
        <v>0.4375</v>
      </c>
      <c r="BU25" t="s">
        <v>195</v>
      </c>
      <c r="BV25" t="s">
        <v>79</v>
      </c>
      <c r="BY25">
        <v>42983.85</v>
      </c>
      <c r="CA25" t="s">
        <v>111</v>
      </c>
      <c r="CC25" t="s">
        <v>91</v>
      </c>
      <c r="CD25">
        <v>5213</v>
      </c>
      <c r="CE25" t="s">
        <v>95</v>
      </c>
      <c r="CF25" s="2">
        <v>44375</v>
      </c>
      <c r="CI25">
        <v>2</v>
      </c>
      <c r="CJ25">
        <v>2</v>
      </c>
      <c r="CK25" t="s">
        <v>167</v>
      </c>
      <c r="CL25" t="s">
        <v>81</v>
      </c>
    </row>
    <row r="26" spans="1:90" x14ac:dyDescent="0.25">
      <c r="A26" t="s">
        <v>209</v>
      </c>
      <c r="B26" t="s">
        <v>210</v>
      </c>
      <c r="C26" t="s">
        <v>72</v>
      </c>
      <c r="E26" t="str">
        <f>"009938634397"</f>
        <v>009938634397</v>
      </c>
      <c r="F26" s="2">
        <v>44375</v>
      </c>
      <c r="G26">
        <v>202112</v>
      </c>
      <c r="H26" t="s">
        <v>73</v>
      </c>
      <c r="I26" t="s">
        <v>74</v>
      </c>
      <c r="J26" t="s">
        <v>225</v>
      </c>
      <c r="K26" t="s">
        <v>75</v>
      </c>
      <c r="L26" t="s">
        <v>146</v>
      </c>
      <c r="M26" t="s">
        <v>147</v>
      </c>
      <c r="N26" t="s">
        <v>385</v>
      </c>
      <c r="O26" t="s">
        <v>78</v>
      </c>
      <c r="P26" t="str">
        <f>"NO REF.                       "</f>
        <v xml:space="preserve">NO REF.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64.959999999999994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2</v>
      </c>
      <c r="BI26">
        <v>13.5</v>
      </c>
      <c r="BJ26">
        <v>5.9</v>
      </c>
      <c r="BK26">
        <v>13.5</v>
      </c>
      <c r="BL26">
        <v>347.41</v>
      </c>
      <c r="BM26">
        <v>52.11</v>
      </c>
      <c r="BN26">
        <v>399.52</v>
      </c>
      <c r="BO26">
        <v>399.52</v>
      </c>
      <c r="BQ26" t="s">
        <v>266</v>
      </c>
      <c r="BR26" t="s">
        <v>257</v>
      </c>
      <c r="BS26" s="2">
        <v>44376</v>
      </c>
      <c r="BT26" s="3">
        <v>0.4291666666666667</v>
      </c>
      <c r="BU26" t="s">
        <v>258</v>
      </c>
      <c r="BV26" t="s">
        <v>79</v>
      </c>
      <c r="BY26">
        <v>29360.13</v>
      </c>
      <c r="BZ26" t="s">
        <v>115</v>
      </c>
      <c r="CA26" t="s">
        <v>189</v>
      </c>
      <c r="CC26" t="s">
        <v>147</v>
      </c>
      <c r="CD26">
        <v>742</v>
      </c>
      <c r="CE26" t="s">
        <v>140</v>
      </c>
      <c r="CF26" s="2">
        <v>44376</v>
      </c>
      <c r="CI26">
        <v>1</v>
      </c>
      <c r="CJ26">
        <v>1</v>
      </c>
      <c r="CK26">
        <v>21</v>
      </c>
      <c r="CL26" t="s">
        <v>81</v>
      </c>
    </row>
    <row r="27" spans="1:90" x14ac:dyDescent="0.25">
      <c r="A27" t="s">
        <v>209</v>
      </c>
      <c r="B27" t="s">
        <v>210</v>
      </c>
      <c r="C27" t="s">
        <v>72</v>
      </c>
      <c r="E27" t="str">
        <f>"009941483544"</f>
        <v>009941483544</v>
      </c>
      <c r="F27" s="2">
        <v>44372</v>
      </c>
      <c r="G27">
        <v>202112</v>
      </c>
      <c r="H27" t="s">
        <v>76</v>
      </c>
      <c r="I27" t="s">
        <v>77</v>
      </c>
      <c r="J27" t="s">
        <v>211</v>
      </c>
      <c r="K27" t="s">
        <v>75</v>
      </c>
      <c r="L27" t="s">
        <v>107</v>
      </c>
      <c r="M27" t="s">
        <v>108</v>
      </c>
      <c r="N27" t="s">
        <v>217</v>
      </c>
      <c r="O27" t="s">
        <v>136</v>
      </c>
      <c r="P27" t="str">
        <f>"465801                        "</f>
        <v xml:space="preserve">465801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23.47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1.9</v>
      </c>
      <c r="BJ27">
        <v>3.2</v>
      </c>
      <c r="BK27">
        <v>4</v>
      </c>
      <c r="BL27">
        <v>130.53</v>
      </c>
      <c r="BM27">
        <v>19.579999999999998</v>
      </c>
      <c r="BN27">
        <v>150.11000000000001</v>
      </c>
      <c r="BO27">
        <v>150.11000000000001</v>
      </c>
      <c r="BR27" t="s">
        <v>215</v>
      </c>
      <c r="BS27" s="2">
        <v>44375</v>
      </c>
      <c r="BT27" s="3">
        <v>0.65625</v>
      </c>
      <c r="BU27" t="s">
        <v>219</v>
      </c>
      <c r="BV27" t="s">
        <v>79</v>
      </c>
      <c r="BY27">
        <v>15950.84</v>
      </c>
      <c r="CC27" t="s">
        <v>108</v>
      </c>
      <c r="CD27">
        <v>6529</v>
      </c>
      <c r="CE27" t="s">
        <v>95</v>
      </c>
      <c r="CF27" s="2">
        <v>44375</v>
      </c>
      <c r="CI27">
        <v>0</v>
      </c>
      <c r="CJ27">
        <v>0</v>
      </c>
      <c r="CK27" t="s">
        <v>144</v>
      </c>
      <c r="CL27" t="s">
        <v>81</v>
      </c>
    </row>
    <row r="28" spans="1:90" x14ac:dyDescent="0.25">
      <c r="A28" t="s">
        <v>209</v>
      </c>
      <c r="B28" t="s">
        <v>210</v>
      </c>
      <c r="C28" t="s">
        <v>72</v>
      </c>
      <c r="E28" t="str">
        <f>"009941483543"</f>
        <v>009941483543</v>
      </c>
      <c r="F28" s="2">
        <v>44372</v>
      </c>
      <c r="G28">
        <v>202112</v>
      </c>
      <c r="H28" t="s">
        <v>76</v>
      </c>
      <c r="I28" t="s">
        <v>77</v>
      </c>
      <c r="J28" t="s">
        <v>211</v>
      </c>
      <c r="K28" t="s">
        <v>75</v>
      </c>
      <c r="L28" t="s">
        <v>212</v>
      </c>
      <c r="M28" t="s">
        <v>212</v>
      </c>
      <c r="N28" t="s">
        <v>213</v>
      </c>
      <c r="O28" t="s">
        <v>136</v>
      </c>
      <c r="P28" t="str">
        <f>"465780 465711                 "</f>
        <v xml:space="preserve">465780 465711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23.47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9.5</v>
      </c>
      <c r="BJ28">
        <v>8.6999999999999993</v>
      </c>
      <c r="BK28">
        <v>10</v>
      </c>
      <c r="BL28">
        <v>130.53</v>
      </c>
      <c r="BM28">
        <v>19.579999999999998</v>
      </c>
      <c r="BN28">
        <v>150.11000000000001</v>
      </c>
      <c r="BO28">
        <v>150.11000000000001</v>
      </c>
      <c r="BQ28" t="s">
        <v>214</v>
      </c>
      <c r="BR28" t="s">
        <v>215</v>
      </c>
      <c r="BS28" t="s">
        <v>135</v>
      </c>
      <c r="BW28" t="s">
        <v>87</v>
      </c>
      <c r="BX28" t="s">
        <v>103</v>
      </c>
      <c r="BY28">
        <v>43276.74</v>
      </c>
      <c r="CC28" t="s">
        <v>212</v>
      </c>
      <c r="CD28">
        <v>6836</v>
      </c>
      <c r="CE28" t="s">
        <v>95</v>
      </c>
      <c r="CI28">
        <v>3</v>
      </c>
      <c r="CJ28" t="s">
        <v>135</v>
      </c>
      <c r="CK28" t="s">
        <v>144</v>
      </c>
      <c r="CL28" t="s">
        <v>81</v>
      </c>
    </row>
    <row r="29" spans="1:90" x14ac:dyDescent="0.25">
      <c r="A29" t="s">
        <v>209</v>
      </c>
      <c r="B29" t="s">
        <v>210</v>
      </c>
      <c r="C29" t="s">
        <v>72</v>
      </c>
      <c r="E29" t="str">
        <f>"009941483547"</f>
        <v>009941483547</v>
      </c>
      <c r="F29" s="2">
        <v>44376</v>
      </c>
      <c r="G29">
        <v>202112</v>
      </c>
      <c r="H29" t="s">
        <v>76</v>
      </c>
      <c r="I29" t="s">
        <v>77</v>
      </c>
      <c r="J29" t="s">
        <v>211</v>
      </c>
      <c r="K29" t="s">
        <v>75</v>
      </c>
      <c r="L29" t="s">
        <v>107</v>
      </c>
      <c r="M29" t="s">
        <v>108</v>
      </c>
      <c r="N29" t="s">
        <v>217</v>
      </c>
      <c r="O29" t="s">
        <v>136</v>
      </c>
      <c r="P29" t="str">
        <f>"466008 465975                 "</f>
        <v xml:space="preserve">466008 465975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33.17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11.4</v>
      </c>
      <c r="BJ29">
        <v>21.9</v>
      </c>
      <c r="BK29">
        <v>22</v>
      </c>
      <c r="BL29">
        <v>182.37</v>
      </c>
      <c r="BM29">
        <v>27.36</v>
      </c>
      <c r="BN29">
        <v>209.73</v>
      </c>
      <c r="BO29">
        <v>209.73</v>
      </c>
      <c r="BQ29" t="s">
        <v>173</v>
      </c>
      <c r="BR29" t="s">
        <v>215</v>
      </c>
      <c r="BS29" t="s">
        <v>135</v>
      </c>
      <c r="BY29">
        <v>109699.34</v>
      </c>
      <c r="CC29" t="s">
        <v>108</v>
      </c>
      <c r="CD29">
        <v>6530</v>
      </c>
      <c r="CE29" t="s">
        <v>95</v>
      </c>
      <c r="CI29">
        <v>0</v>
      </c>
      <c r="CJ29">
        <v>0</v>
      </c>
      <c r="CK29" t="s">
        <v>144</v>
      </c>
      <c r="CL29" t="s">
        <v>81</v>
      </c>
    </row>
    <row r="30" spans="1:90" x14ac:dyDescent="0.25">
      <c r="A30" t="s">
        <v>209</v>
      </c>
      <c r="B30" t="s">
        <v>210</v>
      </c>
      <c r="C30" t="s">
        <v>72</v>
      </c>
      <c r="E30" t="str">
        <f>"009941020931"</f>
        <v>009941020931</v>
      </c>
      <c r="F30" s="2">
        <v>44376</v>
      </c>
      <c r="G30">
        <v>202112</v>
      </c>
      <c r="H30" t="s">
        <v>92</v>
      </c>
      <c r="I30" t="s">
        <v>93</v>
      </c>
      <c r="J30" t="s">
        <v>384</v>
      </c>
      <c r="K30" t="s">
        <v>75</v>
      </c>
      <c r="L30" t="s">
        <v>125</v>
      </c>
      <c r="M30" t="s">
        <v>126</v>
      </c>
      <c r="N30" t="s">
        <v>233</v>
      </c>
      <c r="O30" t="s">
        <v>136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22.25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10</v>
      </c>
      <c r="BJ30">
        <v>17.600000000000001</v>
      </c>
      <c r="BK30">
        <v>18</v>
      </c>
      <c r="BL30">
        <v>123.97</v>
      </c>
      <c r="BM30">
        <v>18.600000000000001</v>
      </c>
      <c r="BN30">
        <v>142.57</v>
      </c>
      <c r="BO30">
        <v>142.57</v>
      </c>
      <c r="BQ30" t="s">
        <v>234</v>
      </c>
      <c r="BR30" t="s">
        <v>235</v>
      </c>
      <c r="BS30" t="s">
        <v>135</v>
      </c>
      <c r="BY30">
        <v>88000</v>
      </c>
      <c r="CC30" t="s">
        <v>126</v>
      </c>
      <c r="CD30">
        <v>1682</v>
      </c>
      <c r="CE30" t="s">
        <v>95</v>
      </c>
      <c r="CI30">
        <v>2</v>
      </c>
      <c r="CJ30" t="s">
        <v>135</v>
      </c>
      <c r="CK30" t="s">
        <v>141</v>
      </c>
      <c r="CL30" t="s">
        <v>81</v>
      </c>
    </row>
    <row r="31" spans="1:90" x14ac:dyDescent="0.25">
      <c r="A31" t="s">
        <v>209</v>
      </c>
      <c r="B31" t="s">
        <v>210</v>
      </c>
      <c r="C31" t="s">
        <v>72</v>
      </c>
      <c r="E31" t="str">
        <f>"009940648455"</f>
        <v>009940648455</v>
      </c>
      <c r="F31" s="2">
        <v>44370</v>
      </c>
      <c r="G31">
        <v>202112</v>
      </c>
      <c r="H31" t="s">
        <v>105</v>
      </c>
      <c r="I31" t="s">
        <v>106</v>
      </c>
      <c r="J31" t="s">
        <v>225</v>
      </c>
      <c r="K31" t="s">
        <v>75</v>
      </c>
      <c r="L31" t="s">
        <v>101</v>
      </c>
      <c r="M31" t="s">
        <v>102</v>
      </c>
      <c r="N31" t="s">
        <v>387</v>
      </c>
      <c r="O31" t="s">
        <v>78</v>
      </c>
      <c r="P31" t="str">
        <f>"COST CENTRE:11252350FS        "</f>
        <v xml:space="preserve">COST CENTRE:11252350FS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9.6300000000000008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0.1</v>
      </c>
      <c r="BJ31">
        <v>1.8</v>
      </c>
      <c r="BK31">
        <v>2</v>
      </c>
      <c r="BL31">
        <v>51.5</v>
      </c>
      <c r="BM31">
        <v>7.73</v>
      </c>
      <c r="BN31">
        <v>59.23</v>
      </c>
      <c r="BO31">
        <v>59.23</v>
      </c>
      <c r="BQ31" t="s">
        <v>267</v>
      </c>
      <c r="BR31" t="s">
        <v>268</v>
      </c>
      <c r="BS31" s="2">
        <v>44371</v>
      </c>
      <c r="BT31" s="3">
        <v>0.3354166666666667</v>
      </c>
      <c r="BU31" t="s">
        <v>269</v>
      </c>
      <c r="BV31" t="s">
        <v>79</v>
      </c>
      <c r="BY31">
        <v>9096.49</v>
      </c>
      <c r="BZ31" t="s">
        <v>82</v>
      </c>
      <c r="CA31" t="s">
        <v>183</v>
      </c>
      <c r="CC31" t="s">
        <v>102</v>
      </c>
      <c r="CD31">
        <v>2021</v>
      </c>
      <c r="CE31" t="s">
        <v>95</v>
      </c>
      <c r="CF31" s="2">
        <v>44372</v>
      </c>
      <c r="CI31">
        <v>1</v>
      </c>
      <c r="CJ31">
        <v>1</v>
      </c>
      <c r="CK31">
        <v>21</v>
      </c>
      <c r="CL31" t="s">
        <v>81</v>
      </c>
    </row>
    <row r="32" spans="1:90" x14ac:dyDescent="0.25">
      <c r="A32" t="s">
        <v>209</v>
      </c>
      <c r="B32" t="s">
        <v>210</v>
      </c>
      <c r="C32" t="s">
        <v>72</v>
      </c>
      <c r="E32" t="str">
        <f>"009941853353"</f>
        <v>009941853353</v>
      </c>
      <c r="F32" s="2">
        <v>44370</v>
      </c>
      <c r="G32">
        <v>202112</v>
      </c>
      <c r="H32" t="s">
        <v>101</v>
      </c>
      <c r="I32" t="s">
        <v>102</v>
      </c>
      <c r="J32" t="s">
        <v>270</v>
      </c>
      <c r="K32" t="s">
        <v>75</v>
      </c>
      <c r="L32" t="s">
        <v>187</v>
      </c>
      <c r="M32" t="s">
        <v>188</v>
      </c>
      <c r="N32" t="s">
        <v>271</v>
      </c>
      <c r="O32" t="s">
        <v>78</v>
      </c>
      <c r="P32" t="str">
        <f>"11005506HR 460040             "</f>
        <v xml:space="preserve">11005506HR 460040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18.66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99.78</v>
      </c>
      <c r="BM32">
        <v>14.97</v>
      </c>
      <c r="BN32">
        <v>114.75</v>
      </c>
      <c r="BO32">
        <v>114.75</v>
      </c>
      <c r="BQ32" t="s">
        <v>272</v>
      </c>
      <c r="BR32" t="s">
        <v>273</v>
      </c>
      <c r="BS32" s="2">
        <v>44372</v>
      </c>
      <c r="BT32" s="3">
        <v>0.5625</v>
      </c>
      <c r="BU32" t="s">
        <v>164</v>
      </c>
      <c r="BV32" t="s">
        <v>79</v>
      </c>
      <c r="BY32">
        <v>1200</v>
      </c>
      <c r="BZ32" t="s">
        <v>82</v>
      </c>
      <c r="CA32" t="s">
        <v>172</v>
      </c>
      <c r="CC32" t="s">
        <v>188</v>
      </c>
      <c r="CD32">
        <v>7200</v>
      </c>
      <c r="CE32" t="s">
        <v>95</v>
      </c>
      <c r="CF32" s="2">
        <v>44375</v>
      </c>
      <c r="CI32">
        <v>3</v>
      </c>
      <c r="CJ32">
        <v>2</v>
      </c>
      <c r="CK32">
        <v>23</v>
      </c>
      <c r="CL32" t="s">
        <v>81</v>
      </c>
    </row>
    <row r="33" spans="1:90" x14ac:dyDescent="0.25">
      <c r="A33" t="s">
        <v>209</v>
      </c>
      <c r="B33" t="s">
        <v>210</v>
      </c>
      <c r="C33" t="s">
        <v>72</v>
      </c>
      <c r="E33" t="str">
        <f>"009941853412"</f>
        <v>009941853412</v>
      </c>
      <c r="F33" s="2">
        <v>44370</v>
      </c>
      <c r="G33">
        <v>202112</v>
      </c>
      <c r="H33" t="s">
        <v>101</v>
      </c>
      <c r="I33" t="s">
        <v>102</v>
      </c>
      <c r="J33" t="s">
        <v>270</v>
      </c>
      <c r="K33" t="s">
        <v>75</v>
      </c>
      <c r="L33" t="s">
        <v>170</v>
      </c>
      <c r="M33" t="s">
        <v>171</v>
      </c>
      <c r="N33" t="s">
        <v>271</v>
      </c>
      <c r="O33" t="s">
        <v>78</v>
      </c>
      <c r="P33" t="str">
        <f>"11005506HR 460040             "</f>
        <v xml:space="preserve">11005506HR 460040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18.66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0.7</v>
      </c>
      <c r="BJ33">
        <v>1.4</v>
      </c>
      <c r="BK33">
        <v>1.5</v>
      </c>
      <c r="BL33">
        <v>99.78</v>
      </c>
      <c r="BM33">
        <v>14.97</v>
      </c>
      <c r="BN33">
        <v>114.75</v>
      </c>
      <c r="BO33">
        <v>114.75</v>
      </c>
      <c r="BQ33" t="s">
        <v>272</v>
      </c>
      <c r="BR33" t="s">
        <v>179</v>
      </c>
      <c r="BS33" s="2">
        <v>44372</v>
      </c>
      <c r="BT33" s="3">
        <v>0.49305555555555558</v>
      </c>
      <c r="BU33" t="s">
        <v>274</v>
      </c>
      <c r="BV33" t="s">
        <v>79</v>
      </c>
      <c r="BY33">
        <v>6929.06</v>
      </c>
      <c r="BZ33" t="s">
        <v>82</v>
      </c>
      <c r="CA33" t="s">
        <v>172</v>
      </c>
      <c r="CC33" t="s">
        <v>171</v>
      </c>
      <c r="CD33">
        <v>7220</v>
      </c>
      <c r="CE33" t="s">
        <v>95</v>
      </c>
      <c r="CF33" s="2">
        <v>44375</v>
      </c>
      <c r="CI33">
        <v>3</v>
      </c>
      <c r="CJ33">
        <v>2</v>
      </c>
      <c r="CK33">
        <v>23</v>
      </c>
      <c r="CL33" t="s">
        <v>81</v>
      </c>
    </row>
    <row r="34" spans="1:90" x14ac:dyDescent="0.25">
      <c r="A34" t="s">
        <v>209</v>
      </c>
      <c r="B34" t="s">
        <v>210</v>
      </c>
      <c r="C34" t="s">
        <v>72</v>
      </c>
      <c r="E34" t="str">
        <f>"009939486918"</f>
        <v>009939486918</v>
      </c>
      <c r="F34" s="2">
        <v>44370</v>
      </c>
      <c r="G34">
        <v>202112</v>
      </c>
      <c r="H34" t="s">
        <v>76</v>
      </c>
      <c r="I34" t="s">
        <v>77</v>
      </c>
      <c r="J34" t="s">
        <v>381</v>
      </c>
      <c r="K34" t="s">
        <v>75</v>
      </c>
      <c r="L34" t="s">
        <v>105</v>
      </c>
      <c r="M34" t="s">
        <v>106</v>
      </c>
      <c r="N34" t="s">
        <v>275</v>
      </c>
      <c r="O34" t="s">
        <v>78</v>
      </c>
      <c r="P34" t="str">
        <f>"...                           "</f>
        <v xml:space="preserve">...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9.6300000000000008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51.5</v>
      </c>
      <c r="BM34">
        <v>7.73</v>
      </c>
      <c r="BN34">
        <v>59.23</v>
      </c>
      <c r="BO34">
        <v>59.23</v>
      </c>
      <c r="BQ34" t="s">
        <v>276</v>
      </c>
      <c r="BR34" t="s">
        <v>186</v>
      </c>
      <c r="BS34" s="2">
        <v>44371</v>
      </c>
      <c r="BT34" s="3">
        <v>0.46319444444444446</v>
      </c>
      <c r="BU34" t="s">
        <v>277</v>
      </c>
      <c r="BV34" t="s">
        <v>81</v>
      </c>
      <c r="BW34" t="s">
        <v>112</v>
      </c>
      <c r="BX34" t="s">
        <v>113</v>
      </c>
      <c r="BY34">
        <v>1200</v>
      </c>
      <c r="BZ34" t="s">
        <v>82</v>
      </c>
      <c r="CA34" t="s">
        <v>110</v>
      </c>
      <c r="CC34" t="s">
        <v>106</v>
      </c>
      <c r="CD34">
        <v>8000</v>
      </c>
      <c r="CE34" t="s">
        <v>95</v>
      </c>
      <c r="CF34" s="2">
        <v>44372</v>
      </c>
      <c r="CI34">
        <v>1</v>
      </c>
      <c r="CJ34">
        <v>1</v>
      </c>
      <c r="CK34">
        <v>21</v>
      </c>
      <c r="CL34" t="s">
        <v>81</v>
      </c>
    </row>
    <row r="35" spans="1:90" x14ac:dyDescent="0.25">
      <c r="A35" t="s">
        <v>209</v>
      </c>
      <c r="B35" t="s">
        <v>210</v>
      </c>
      <c r="C35" t="s">
        <v>72</v>
      </c>
      <c r="E35" t="str">
        <f>"009938822222"</f>
        <v>009938822222</v>
      </c>
      <c r="F35" s="2">
        <v>44368</v>
      </c>
      <c r="G35">
        <v>202112</v>
      </c>
      <c r="H35" t="s">
        <v>76</v>
      </c>
      <c r="I35" t="s">
        <v>77</v>
      </c>
      <c r="J35" t="s">
        <v>381</v>
      </c>
      <c r="K35" t="s">
        <v>75</v>
      </c>
      <c r="L35" t="s">
        <v>105</v>
      </c>
      <c r="M35" t="s">
        <v>106</v>
      </c>
      <c r="N35" t="s">
        <v>380</v>
      </c>
      <c r="O35" t="s">
        <v>78</v>
      </c>
      <c r="P35" t="str">
        <f>"...                           "</f>
        <v xml:space="preserve">...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16.850000000000001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2.2999999999999998</v>
      </c>
      <c r="BJ35">
        <v>3.1</v>
      </c>
      <c r="BK35">
        <v>3.5</v>
      </c>
      <c r="BL35">
        <v>90.1</v>
      </c>
      <c r="BM35">
        <v>13.52</v>
      </c>
      <c r="BN35">
        <v>103.62</v>
      </c>
      <c r="BO35">
        <v>103.62</v>
      </c>
      <c r="BQ35" t="s">
        <v>278</v>
      </c>
      <c r="BR35" t="s">
        <v>279</v>
      </c>
      <c r="BS35" s="2">
        <v>44369</v>
      </c>
      <c r="BT35" s="3">
        <v>0.43611111111111112</v>
      </c>
      <c r="BU35" t="s">
        <v>280</v>
      </c>
      <c r="BV35" t="s">
        <v>79</v>
      </c>
      <c r="BY35">
        <v>15648.34</v>
      </c>
      <c r="BZ35" t="s">
        <v>82</v>
      </c>
      <c r="CA35" t="s">
        <v>110</v>
      </c>
      <c r="CC35" t="s">
        <v>106</v>
      </c>
      <c r="CD35">
        <v>8000</v>
      </c>
      <c r="CE35" t="s">
        <v>95</v>
      </c>
      <c r="CF35" s="2">
        <v>44370</v>
      </c>
      <c r="CI35">
        <v>1</v>
      </c>
      <c r="CJ35">
        <v>1</v>
      </c>
      <c r="CK35">
        <v>21</v>
      </c>
      <c r="CL35" t="s">
        <v>81</v>
      </c>
    </row>
    <row r="36" spans="1:90" x14ac:dyDescent="0.25">
      <c r="A36" t="s">
        <v>209</v>
      </c>
      <c r="B36" t="s">
        <v>210</v>
      </c>
      <c r="C36" t="s">
        <v>72</v>
      </c>
      <c r="E36" t="str">
        <f>"009938822223"</f>
        <v>009938822223</v>
      </c>
      <c r="F36" s="2">
        <v>44368</v>
      </c>
      <c r="G36">
        <v>202112</v>
      </c>
      <c r="H36" t="s">
        <v>76</v>
      </c>
      <c r="I36" t="s">
        <v>77</v>
      </c>
      <c r="J36" t="s">
        <v>381</v>
      </c>
      <c r="K36" t="s">
        <v>75</v>
      </c>
      <c r="L36" t="s">
        <v>99</v>
      </c>
      <c r="M36" t="s">
        <v>100</v>
      </c>
      <c r="N36" t="s">
        <v>380</v>
      </c>
      <c r="O36" t="s">
        <v>78</v>
      </c>
      <c r="P36" t="str">
        <f>"...                           "</f>
        <v xml:space="preserve">...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24.06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2.2999999999999998</v>
      </c>
      <c r="BJ36">
        <v>4.8</v>
      </c>
      <c r="BK36">
        <v>5</v>
      </c>
      <c r="BL36">
        <v>128.69</v>
      </c>
      <c r="BM36">
        <v>19.3</v>
      </c>
      <c r="BN36">
        <v>147.99</v>
      </c>
      <c r="BO36">
        <v>147.99</v>
      </c>
      <c r="BQ36" t="s">
        <v>281</v>
      </c>
      <c r="BR36" t="s">
        <v>282</v>
      </c>
      <c r="BS36" s="2">
        <v>44369</v>
      </c>
      <c r="BT36" s="3">
        <v>0.43194444444444446</v>
      </c>
      <c r="BU36" t="s">
        <v>283</v>
      </c>
      <c r="BV36" t="s">
        <v>79</v>
      </c>
      <c r="BY36">
        <v>24097.279999999999</v>
      </c>
      <c r="BZ36" t="s">
        <v>82</v>
      </c>
      <c r="CA36" t="s">
        <v>162</v>
      </c>
      <c r="CC36" t="s">
        <v>100</v>
      </c>
      <c r="CD36">
        <v>4051</v>
      </c>
      <c r="CE36" t="s">
        <v>95</v>
      </c>
      <c r="CF36" s="2">
        <v>44369</v>
      </c>
      <c r="CI36">
        <v>1</v>
      </c>
      <c r="CJ36">
        <v>1</v>
      </c>
      <c r="CK36">
        <v>21</v>
      </c>
      <c r="CL36" t="s">
        <v>81</v>
      </c>
    </row>
    <row r="37" spans="1:90" x14ac:dyDescent="0.25">
      <c r="A37" t="s">
        <v>209</v>
      </c>
      <c r="B37" t="s">
        <v>210</v>
      </c>
      <c r="C37" t="s">
        <v>72</v>
      </c>
      <c r="E37" t="str">
        <f>"009938822224"</f>
        <v>009938822224</v>
      </c>
      <c r="F37" s="2">
        <v>44368</v>
      </c>
      <c r="G37">
        <v>202112</v>
      </c>
      <c r="H37" t="s">
        <v>76</v>
      </c>
      <c r="I37" t="s">
        <v>77</v>
      </c>
      <c r="J37" t="s">
        <v>381</v>
      </c>
      <c r="K37" t="s">
        <v>75</v>
      </c>
      <c r="L37" t="s">
        <v>92</v>
      </c>
      <c r="M37" t="s">
        <v>93</v>
      </c>
      <c r="N37" t="s">
        <v>380</v>
      </c>
      <c r="O37" t="s">
        <v>78</v>
      </c>
      <c r="P37" t="str">
        <f>"...                           "</f>
        <v xml:space="preserve">...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19.25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2.2999999999999998</v>
      </c>
      <c r="BJ37">
        <v>4</v>
      </c>
      <c r="BK37">
        <v>4</v>
      </c>
      <c r="BL37">
        <v>102.96</v>
      </c>
      <c r="BM37">
        <v>15.44</v>
      </c>
      <c r="BN37">
        <v>118.4</v>
      </c>
      <c r="BO37">
        <v>118.4</v>
      </c>
      <c r="BQ37" t="s">
        <v>284</v>
      </c>
      <c r="BR37" t="s">
        <v>282</v>
      </c>
      <c r="BS37" s="2">
        <v>44369</v>
      </c>
      <c r="BT37" s="3">
        <v>0.37291666666666662</v>
      </c>
      <c r="BU37" t="s">
        <v>285</v>
      </c>
      <c r="BV37" t="s">
        <v>79</v>
      </c>
      <c r="BY37">
        <v>20224.939999999999</v>
      </c>
      <c r="BZ37" t="s">
        <v>82</v>
      </c>
      <c r="CA37" t="s">
        <v>149</v>
      </c>
      <c r="CC37" t="s">
        <v>93</v>
      </c>
      <c r="CD37">
        <v>6000</v>
      </c>
      <c r="CE37" t="s">
        <v>95</v>
      </c>
      <c r="CF37" s="2">
        <v>44369</v>
      </c>
      <c r="CI37">
        <v>1</v>
      </c>
      <c r="CJ37">
        <v>1</v>
      </c>
      <c r="CK37">
        <v>21</v>
      </c>
      <c r="CL37" t="s">
        <v>81</v>
      </c>
    </row>
    <row r="38" spans="1:90" x14ac:dyDescent="0.25">
      <c r="A38" t="s">
        <v>209</v>
      </c>
      <c r="B38" t="s">
        <v>210</v>
      </c>
      <c r="C38" t="s">
        <v>72</v>
      </c>
      <c r="E38" t="str">
        <f>"009938822221"</f>
        <v>009938822221</v>
      </c>
      <c r="F38" s="2">
        <v>44368</v>
      </c>
      <c r="G38">
        <v>202112</v>
      </c>
      <c r="H38" t="s">
        <v>76</v>
      </c>
      <c r="I38" t="s">
        <v>77</v>
      </c>
      <c r="J38" t="s">
        <v>381</v>
      </c>
      <c r="K38" t="s">
        <v>75</v>
      </c>
      <c r="L38" t="s">
        <v>180</v>
      </c>
      <c r="M38" t="s">
        <v>181</v>
      </c>
      <c r="N38" t="s">
        <v>380</v>
      </c>
      <c r="O38" t="s">
        <v>78</v>
      </c>
      <c r="P38" t="str">
        <f>"...                           "</f>
        <v xml:space="preserve">...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21.66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2.2999999999999998</v>
      </c>
      <c r="BJ38">
        <v>4.0999999999999996</v>
      </c>
      <c r="BK38">
        <v>4.5</v>
      </c>
      <c r="BL38">
        <v>115.83</v>
      </c>
      <c r="BM38">
        <v>17.37</v>
      </c>
      <c r="BN38">
        <v>133.19999999999999</v>
      </c>
      <c r="BO38">
        <v>133.19999999999999</v>
      </c>
      <c r="BQ38" t="s">
        <v>286</v>
      </c>
      <c r="BR38" t="s">
        <v>282</v>
      </c>
      <c r="BS38" s="2">
        <v>44369</v>
      </c>
      <c r="BT38" s="3">
        <v>0.42499999999999999</v>
      </c>
      <c r="BU38" t="s">
        <v>287</v>
      </c>
      <c r="BV38" t="s">
        <v>79</v>
      </c>
      <c r="BY38">
        <v>20421.990000000002</v>
      </c>
      <c r="BZ38" t="s">
        <v>82</v>
      </c>
      <c r="CA38" t="s">
        <v>198</v>
      </c>
      <c r="CC38" t="s">
        <v>181</v>
      </c>
      <c r="CD38">
        <v>9300</v>
      </c>
      <c r="CE38" t="s">
        <v>95</v>
      </c>
      <c r="CF38" s="2">
        <v>44370</v>
      </c>
      <c r="CI38">
        <v>1</v>
      </c>
      <c r="CJ38">
        <v>1</v>
      </c>
      <c r="CK38">
        <v>21</v>
      </c>
      <c r="CL38" t="s">
        <v>81</v>
      </c>
    </row>
    <row r="39" spans="1:90" x14ac:dyDescent="0.25">
      <c r="A39" t="s">
        <v>209</v>
      </c>
      <c r="B39" t="s">
        <v>210</v>
      </c>
      <c r="C39" t="s">
        <v>72</v>
      </c>
      <c r="E39" t="str">
        <f>"009939975336"</f>
        <v>009939975336</v>
      </c>
      <c r="F39" s="2">
        <v>44350</v>
      </c>
      <c r="G39">
        <v>202112</v>
      </c>
      <c r="H39" t="s">
        <v>90</v>
      </c>
      <c r="I39" t="s">
        <v>91</v>
      </c>
      <c r="J39" t="s">
        <v>225</v>
      </c>
      <c r="K39" t="s">
        <v>75</v>
      </c>
      <c r="L39" t="s">
        <v>105</v>
      </c>
      <c r="M39" t="s">
        <v>106</v>
      </c>
      <c r="N39" t="s">
        <v>385</v>
      </c>
      <c r="O39" t="s">
        <v>78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84.21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15</v>
      </c>
      <c r="BJ39">
        <v>17.100000000000001</v>
      </c>
      <c r="BK39">
        <v>17.5</v>
      </c>
      <c r="BL39">
        <v>450.34</v>
      </c>
      <c r="BM39">
        <v>67.55</v>
      </c>
      <c r="BN39">
        <v>517.89</v>
      </c>
      <c r="BO39">
        <v>517.89</v>
      </c>
      <c r="BQ39" t="s">
        <v>288</v>
      </c>
      <c r="BR39" t="s">
        <v>289</v>
      </c>
      <c r="BS39" s="2">
        <v>44351</v>
      </c>
      <c r="BT39" s="3">
        <v>0.46319444444444446</v>
      </c>
      <c r="BU39" t="s">
        <v>290</v>
      </c>
      <c r="BV39" t="s">
        <v>81</v>
      </c>
      <c r="BY39">
        <v>85500</v>
      </c>
      <c r="BZ39" t="s">
        <v>82</v>
      </c>
      <c r="CA39" t="s">
        <v>150</v>
      </c>
      <c r="CC39" t="s">
        <v>106</v>
      </c>
      <c r="CD39">
        <v>7925</v>
      </c>
      <c r="CE39" t="s">
        <v>95</v>
      </c>
      <c r="CF39" s="2">
        <v>44354</v>
      </c>
      <c r="CI39">
        <v>1</v>
      </c>
      <c r="CJ39">
        <v>1</v>
      </c>
      <c r="CK39">
        <v>21</v>
      </c>
      <c r="CL39" t="s">
        <v>81</v>
      </c>
    </row>
    <row r="40" spans="1:90" x14ac:dyDescent="0.25">
      <c r="A40" t="s">
        <v>209</v>
      </c>
      <c r="B40" t="s">
        <v>210</v>
      </c>
      <c r="C40" t="s">
        <v>72</v>
      </c>
      <c r="E40" t="str">
        <f>"009939975340"</f>
        <v>009939975340</v>
      </c>
      <c r="F40" s="2">
        <v>44350</v>
      </c>
      <c r="G40">
        <v>202112</v>
      </c>
      <c r="H40" t="s">
        <v>90</v>
      </c>
      <c r="I40" t="s">
        <v>91</v>
      </c>
      <c r="J40" t="s">
        <v>225</v>
      </c>
      <c r="K40" t="s">
        <v>75</v>
      </c>
      <c r="L40" t="s">
        <v>92</v>
      </c>
      <c r="M40" t="s">
        <v>93</v>
      </c>
      <c r="N40" t="s">
        <v>385</v>
      </c>
      <c r="O40" t="s">
        <v>78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9.6300000000000008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0.3</v>
      </c>
      <c r="BK40">
        <v>1</v>
      </c>
      <c r="BL40">
        <v>51.5</v>
      </c>
      <c r="BM40">
        <v>7.73</v>
      </c>
      <c r="BN40">
        <v>59.23</v>
      </c>
      <c r="BO40">
        <v>59.23</v>
      </c>
      <c r="BQ40" t="s">
        <v>291</v>
      </c>
      <c r="BR40" t="s">
        <v>289</v>
      </c>
      <c r="BS40" s="2">
        <v>44351</v>
      </c>
      <c r="BT40" s="3">
        <v>0.3923611111111111</v>
      </c>
      <c r="BU40" t="s">
        <v>285</v>
      </c>
      <c r="BV40" t="s">
        <v>79</v>
      </c>
      <c r="BY40">
        <v>1710</v>
      </c>
      <c r="BZ40" t="s">
        <v>82</v>
      </c>
      <c r="CA40" t="s">
        <v>149</v>
      </c>
      <c r="CC40" t="s">
        <v>93</v>
      </c>
      <c r="CD40">
        <v>6000</v>
      </c>
      <c r="CE40" t="s">
        <v>95</v>
      </c>
      <c r="CF40" s="2">
        <v>44351</v>
      </c>
      <c r="CI40">
        <v>1</v>
      </c>
      <c r="CJ40">
        <v>1</v>
      </c>
      <c r="CK40">
        <v>21</v>
      </c>
      <c r="CL40" t="s">
        <v>81</v>
      </c>
    </row>
    <row r="41" spans="1:90" x14ac:dyDescent="0.25">
      <c r="A41" t="s">
        <v>209</v>
      </c>
      <c r="B41" t="s">
        <v>210</v>
      </c>
      <c r="C41" t="s">
        <v>72</v>
      </c>
      <c r="E41" t="str">
        <f>"009941020935"</f>
        <v>009941020935</v>
      </c>
      <c r="F41" s="2">
        <v>44349</v>
      </c>
      <c r="G41">
        <v>202112</v>
      </c>
      <c r="H41" t="s">
        <v>92</v>
      </c>
      <c r="I41" t="s">
        <v>93</v>
      </c>
      <c r="J41" t="s">
        <v>384</v>
      </c>
      <c r="K41" t="s">
        <v>75</v>
      </c>
      <c r="L41" t="s">
        <v>125</v>
      </c>
      <c r="M41" t="s">
        <v>126</v>
      </c>
      <c r="N41" t="s">
        <v>233</v>
      </c>
      <c r="O41" t="s">
        <v>136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28.15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2</v>
      </c>
      <c r="BI41">
        <v>16</v>
      </c>
      <c r="BJ41">
        <v>24.9</v>
      </c>
      <c r="BK41">
        <v>25</v>
      </c>
      <c r="BL41">
        <v>155.56</v>
      </c>
      <c r="BM41">
        <v>23.33</v>
      </c>
      <c r="BN41">
        <v>178.89</v>
      </c>
      <c r="BO41">
        <v>178.89</v>
      </c>
      <c r="BQ41" t="s">
        <v>234</v>
      </c>
      <c r="BR41" t="s">
        <v>235</v>
      </c>
      <c r="BS41" s="2">
        <v>44351</v>
      </c>
      <c r="BT41" s="3">
        <v>0.46736111111111112</v>
      </c>
      <c r="BU41" t="s">
        <v>236</v>
      </c>
      <c r="BV41" t="s">
        <v>79</v>
      </c>
      <c r="BY41">
        <v>124416</v>
      </c>
      <c r="CA41" t="s">
        <v>237</v>
      </c>
      <c r="CC41" t="s">
        <v>126</v>
      </c>
      <c r="CD41">
        <v>1682</v>
      </c>
      <c r="CE41" t="s">
        <v>95</v>
      </c>
      <c r="CF41" s="2">
        <v>44352</v>
      </c>
      <c r="CI41">
        <v>2</v>
      </c>
      <c r="CJ41">
        <v>2</v>
      </c>
      <c r="CK41" t="s">
        <v>141</v>
      </c>
      <c r="CL41" t="s">
        <v>81</v>
      </c>
    </row>
    <row r="42" spans="1:90" x14ac:dyDescent="0.25">
      <c r="A42" t="s">
        <v>209</v>
      </c>
      <c r="B42" t="s">
        <v>210</v>
      </c>
      <c r="C42" t="s">
        <v>72</v>
      </c>
      <c r="E42" t="str">
        <f>"009941551630"</f>
        <v>009941551630</v>
      </c>
      <c r="F42" s="2">
        <v>44351</v>
      </c>
      <c r="G42">
        <v>202112</v>
      </c>
      <c r="H42" t="s">
        <v>125</v>
      </c>
      <c r="I42" t="s">
        <v>126</v>
      </c>
      <c r="J42" t="s">
        <v>383</v>
      </c>
      <c r="K42" t="s">
        <v>75</v>
      </c>
      <c r="L42" t="s">
        <v>142</v>
      </c>
      <c r="M42" t="s">
        <v>106</v>
      </c>
      <c r="N42" t="s">
        <v>389</v>
      </c>
      <c r="O42" t="s">
        <v>136</v>
      </c>
      <c r="P42" t="str">
        <f>"NA                            "</f>
        <v xml:space="preserve">NA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82.18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3</v>
      </c>
      <c r="BI42">
        <v>88.3</v>
      </c>
      <c r="BJ42">
        <v>67.5</v>
      </c>
      <c r="BK42">
        <v>89</v>
      </c>
      <c r="BL42">
        <v>444.47</v>
      </c>
      <c r="BM42">
        <v>66.67</v>
      </c>
      <c r="BN42">
        <v>511.14</v>
      </c>
      <c r="BO42">
        <v>511.14</v>
      </c>
      <c r="BQ42" t="s">
        <v>292</v>
      </c>
      <c r="BR42" t="s">
        <v>199</v>
      </c>
      <c r="BS42" s="2">
        <v>44354</v>
      </c>
      <c r="BT42" s="3">
        <v>0.56041666666666667</v>
      </c>
      <c r="BU42" t="s">
        <v>293</v>
      </c>
      <c r="BV42" t="s">
        <v>79</v>
      </c>
      <c r="BY42">
        <v>337566.03</v>
      </c>
      <c r="CA42" t="s">
        <v>194</v>
      </c>
      <c r="CC42" t="s">
        <v>106</v>
      </c>
      <c r="CD42">
        <v>7800</v>
      </c>
      <c r="CE42" t="s">
        <v>95</v>
      </c>
      <c r="CF42" s="2">
        <v>44355</v>
      </c>
      <c r="CI42">
        <v>2</v>
      </c>
      <c r="CJ42">
        <v>1</v>
      </c>
      <c r="CK42" t="s">
        <v>141</v>
      </c>
      <c r="CL42" t="s">
        <v>81</v>
      </c>
    </row>
    <row r="43" spans="1:90" x14ac:dyDescent="0.25">
      <c r="A43" t="s">
        <v>209</v>
      </c>
      <c r="B43" t="s">
        <v>210</v>
      </c>
      <c r="C43" t="s">
        <v>72</v>
      </c>
      <c r="E43" t="str">
        <f>"009940857339"</f>
        <v>009940857339</v>
      </c>
      <c r="F43" s="2">
        <v>44348</v>
      </c>
      <c r="G43">
        <v>202112</v>
      </c>
      <c r="H43" t="s">
        <v>125</v>
      </c>
      <c r="I43" t="s">
        <v>126</v>
      </c>
      <c r="J43" t="s">
        <v>383</v>
      </c>
      <c r="K43" t="s">
        <v>75</v>
      </c>
      <c r="L43" t="s">
        <v>92</v>
      </c>
      <c r="M43" t="s">
        <v>93</v>
      </c>
      <c r="N43" t="s">
        <v>390</v>
      </c>
      <c r="O43" t="s">
        <v>136</v>
      </c>
      <c r="P43" t="str">
        <f>"NA                            "</f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21.76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10.5</v>
      </c>
      <c r="BJ43">
        <v>18.100000000000001</v>
      </c>
      <c r="BK43">
        <v>18</v>
      </c>
      <c r="BL43">
        <v>123.48</v>
      </c>
      <c r="BM43">
        <v>18.52</v>
      </c>
      <c r="BN43">
        <v>142</v>
      </c>
      <c r="BO43">
        <v>142</v>
      </c>
      <c r="BQ43" t="s">
        <v>235</v>
      </c>
      <c r="BR43" t="s">
        <v>250</v>
      </c>
      <c r="BS43" s="2">
        <v>44350</v>
      </c>
      <c r="BT43" s="3">
        <v>0.40138888888888885</v>
      </c>
      <c r="BU43" t="s">
        <v>176</v>
      </c>
      <c r="BV43" t="s">
        <v>79</v>
      </c>
      <c r="BY43">
        <v>90364.18</v>
      </c>
      <c r="CA43" t="s">
        <v>98</v>
      </c>
      <c r="CC43" t="s">
        <v>93</v>
      </c>
      <c r="CD43">
        <v>6000</v>
      </c>
      <c r="CE43" t="s">
        <v>95</v>
      </c>
      <c r="CF43" s="2">
        <v>44351</v>
      </c>
      <c r="CI43">
        <v>2</v>
      </c>
      <c r="CJ43">
        <v>2</v>
      </c>
      <c r="CK43" t="s">
        <v>141</v>
      </c>
      <c r="CL43" t="s">
        <v>81</v>
      </c>
    </row>
    <row r="44" spans="1:90" x14ac:dyDescent="0.25">
      <c r="A44" t="s">
        <v>209</v>
      </c>
      <c r="B44" t="s">
        <v>210</v>
      </c>
      <c r="C44" t="s">
        <v>72</v>
      </c>
      <c r="E44" t="str">
        <f>"009939921500"</f>
        <v>009939921500</v>
      </c>
      <c r="F44" s="2">
        <v>44349</v>
      </c>
      <c r="G44">
        <v>202112</v>
      </c>
      <c r="H44" t="s">
        <v>180</v>
      </c>
      <c r="I44" t="s">
        <v>181</v>
      </c>
      <c r="J44" t="s">
        <v>224</v>
      </c>
      <c r="K44" t="s">
        <v>75</v>
      </c>
      <c r="L44" t="s">
        <v>142</v>
      </c>
      <c r="M44" t="s">
        <v>106</v>
      </c>
      <c r="N44" t="s">
        <v>275</v>
      </c>
      <c r="O44" t="s">
        <v>136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19.559999999999999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109.6</v>
      </c>
      <c r="BM44">
        <v>16.440000000000001</v>
      </c>
      <c r="BN44">
        <v>126.04</v>
      </c>
      <c r="BO44">
        <v>126.04</v>
      </c>
      <c r="BQ44" t="s">
        <v>294</v>
      </c>
      <c r="BS44" s="2">
        <v>44350</v>
      </c>
      <c r="BT44" s="3">
        <v>0.39166666666666666</v>
      </c>
      <c r="BU44" t="s">
        <v>295</v>
      </c>
      <c r="BV44" t="s">
        <v>79</v>
      </c>
      <c r="BY44">
        <v>1200</v>
      </c>
      <c r="CA44" t="s">
        <v>110</v>
      </c>
      <c r="CC44" t="s">
        <v>106</v>
      </c>
      <c r="CD44">
        <v>8000</v>
      </c>
      <c r="CE44" t="s">
        <v>95</v>
      </c>
      <c r="CF44" s="2">
        <v>44351</v>
      </c>
      <c r="CI44">
        <v>2</v>
      </c>
      <c r="CJ44">
        <v>1</v>
      </c>
      <c r="CK44" t="s">
        <v>167</v>
      </c>
      <c r="CL44" t="s">
        <v>81</v>
      </c>
    </row>
    <row r="45" spans="1:90" x14ac:dyDescent="0.25">
      <c r="A45" t="s">
        <v>209</v>
      </c>
      <c r="B45" t="s">
        <v>210</v>
      </c>
      <c r="C45" t="s">
        <v>72</v>
      </c>
      <c r="E45" t="str">
        <f>"009941483519"</f>
        <v>009941483519</v>
      </c>
      <c r="F45" s="2">
        <v>44348</v>
      </c>
      <c r="G45">
        <v>202112</v>
      </c>
      <c r="H45" t="s">
        <v>76</v>
      </c>
      <c r="I45" t="s">
        <v>77</v>
      </c>
      <c r="J45" t="s">
        <v>211</v>
      </c>
      <c r="K45" t="s">
        <v>75</v>
      </c>
      <c r="L45" t="s">
        <v>212</v>
      </c>
      <c r="M45" t="s">
        <v>212</v>
      </c>
      <c r="N45" t="s">
        <v>213</v>
      </c>
      <c r="O45" t="s">
        <v>136</v>
      </c>
      <c r="P45" t="str">
        <f>"463575                        "</f>
        <v xml:space="preserve">463575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22.96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130.02000000000001</v>
      </c>
      <c r="BM45">
        <v>19.5</v>
      </c>
      <c r="BN45">
        <v>149.52000000000001</v>
      </c>
      <c r="BO45">
        <v>149.52000000000001</v>
      </c>
      <c r="BQ45" t="s">
        <v>296</v>
      </c>
      <c r="BR45" t="s">
        <v>215</v>
      </c>
      <c r="BS45" s="2">
        <v>44354</v>
      </c>
      <c r="BT45" s="3">
        <v>0.47638888888888892</v>
      </c>
      <c r="BU45" t="s">
        <v>148</v>
      </c>
      <c r="BV45" t="s">
        <v>81</v>
      </c>
      <c r="BW45" t="s">
        <v>87</v>
      </c>
      <c r="BX45" t="s">
        <v>117</v>
      </c>
      <c r="BY45">
        <v>1200</v>
      </c>
      <c r="CA45" t="s">
        <v>208</v>
      </c>
      <c r="CC45" t="s">
        <v>212</v>
      </c>
      <c r="CD45">
        <v>6836</v>
      </c>
      <c r="CE45" t="s">
        <v>95</v>
      </c>
      <c r="CF45" s="2">
        <v>44355</v>
      </c>
      <c r="CI45">
        <v>3</v>
      </c>
      <c r="CJ45">
        <v>4</v>
      </c>
      <c r="CK45" t="s">
        <v>144</v>
      </c>
      <c r="CL45" t="s">
        <v>81</v>
      </c>
    </row>
    <row r="46" spans="1:90" x14ac:dyDescent="0.25">
      <c r="A46" t="s">
        <v>209</v>
      </c>
      <c r="B46" t="s">
        <v>210</v>
      </c>
      <c r="C46" t="s">
        <v>72</v>
      </c>
      <c r="E46" t="str">
        <f>"009941061499"</f>
        <v>009941061499</v>
      </c>
      <c r="F46" s="2">
        <v>44348</v>
      </c>
      <c r="G46">
        <v>202112</v>
      </c>
      <c r="H46" t="s">
        <v>125</v>
      </c>
      <c r="I46" t="s">
        <v>126</v>
      </c>
      <c r="J46" t="s">
        <v>383</v>
      </c>
      <c r="K46" t="s">
        <v>75</v>
      </c>
      <c r="L46" t="s">
        <v>142</v>
      </c>
      <c r="M46" t="s">
        <v>106</v>
      </c>
      <c r="N46" t="s">
        <v>389</v>
      </c>
      <c r="O46" t="s">
        <v>136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34.15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2</v>
      </c>
      <c r="BI46">
        <v>32.4</v>
      </c>
      <c r="BJ46">
        <v>24.1</v>
      </c>
      <c r="BK46">
        <v>33</v>
      </c>
      <c r="BL46">
        <v>190.92</v>
      </c>
      <c r="BM46">
        <v>28.64</v>
      </c>
      <c r="BN46">
        <v>219.56</v>
      </c>
      <c r="BO46">
        <v>219.56</v>
      </c>
      <c r="BQ46" t="s">
        <v>297</v>
      </c>
      <c r="BR46" t="s">
        <v>202</v>
      </c>
      <c r="BS46" s="2">
        <v>44351</v>
      </c>
      <c r="BT46" s="3">
        <v>0.55277777777777781</v>
      </c>
      <c r="BU46" t="s">
        <v>298</v>
      </c>
      <c r="BV46" t="s">
        <v>81</v>
      </c>
      <c r="BW46" t="s">
        <v>112</v>
      </c>
      <c r="BX46" t="s">
        <v>113</v>
      </c>
      <c r="BY46">
        <v>120408.25</v>
      </c>
      <c r="CA46" t="s">
        <v>194</v>
      </c>
      <c r="CC46" t="s">
        <v>106</v>
      </c>
      <c r="CD46">
        <v>7800</v>
      </c>
      <c r="CE46" t="s">
        <v>95</v>
      </c>
      <c r="CF46" s="2">
        <v>44354</v>
      </c>
      <c r="CI46">
        <v>2</v>
      </c>
      <c r="CJ46">
        <v>3</v>
      </c>
      <c r="CK46" t="s">
        <v>141</v>
      </c>
      <c r="CL46" t="s">
        <v>81</v>
      </c>
    </row>
    <row r="47" spans="1:90" x14ac:dyDescent="0.25">
      <c r="A47" t="s">
        <v>209</v>
      </c>
      <c r="B47" t="s">
        <v>210</v>
      </c>
      <c r="C47" t="s">
        <v>72</v>
      </c>
      <c r="E47" t="str">
        <f>"009941483521"</f>
        <v>009941483521</v>
      </c>
      <c r="F47" s="2">
        <v>44349</v>
      </c>
      <c r="G47">
        <v>202112</v>
      </c>
      <c r="H47" t="s">
        <v>76</v>
      </c>
      <c r="I47" t="s">
        <v>77</v>
      </c>
      <c r="J47" t="s">
        <v>211</v>
      </c>
      <c r="K47" t="s">
        <v>75</v>
      </c>
      <c r="L47" t="s">
        <v>107</v>
      </c>
      <c r="M47" t="s">
        <v>108</v>
      </c>
      <c r="N47" t="s">
        <v>299</v>
      </c>
      <c r="O47" t="s">
        <v>136</v>
      </c>
      <c r="P47" t="str">
        <f>"463606                        "</f>
        <v xml:space="preserve">463606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276.86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198</v>
      </c>
      <c r="BJ47">
        <v>82.1</v>
      </c>
      <c r="BK47">
        <v>198</v>
      </c>
      <c r="BL47">
        <v>1485.58</v>
      </c>
      <c r="BM47">
        <v>222.84</v>
      </c>
      <c r="BN47">
        <v>1708.42</v>
      </c>
      <c r="BO47">
        <v>1708.42</v>
      </c>
      <c r="BQ47" t="s">
        <v>178</v>
      </c>
      <c r="BR47" t="s">
        <v>215</v>
      </c>
      <c r="BS47" s="2">
        <v>44354</v>
      </c>
      <c r="BT47" s="3">
        <v>0.41666666666666669</v>
      </c>
      <c r="BU47" t="s">
        <v>145</v>
      </c>
      <c r="BV47" t="s">
        <v>81</v>
      </c>
      <c r="BY47">
        <v>410688</v>
      </c>
      <c r="CC47" t="s">
        <v>108</v>
      </c>
      <c r="CD47">
        <v>6529</v>
      </c>
      <c r="CE47" t="s">
        <v>95</v>
      </c>
      <c r="CF47" s="2">
        <v>44354</v>
      </c>
      <c r="CI47">
        <v>0</v>
      </c>
      <c r="CJ47">
        <v>0</v>
      </c>
      <c r="CK47" t="s">
        <v>144</v>
      </c>
      <c r="CL47" t="s">
        <v>81</v>
      </c>
    </row>
    <row r="48" spans="1:90" x14ac:dyDescent="0.25">
      <c r="A48" t="s">
        <v>209</v>
      </c>
      <c r="B48" t="s">
        <v>210</v>
      </c>
      <c r="C48" t="s">
        <v>72</v>
      </c>
      <c r="E48" t="str">
        <f>"009941483520"</f>
        <v>009941483520</v>
      </c>
      <c r="F48" s="2">
        <v>44349</v>
      </c>
      <c r="G48">
        <v>202112</v>
      </c>
      <c r="H48" t="s">
        <v>76</v>
      </c>
      <c r="I48" t="s">
        <v>77</v>
      </c>
      <c r="J48" t="s">
        <v>211</v>
      </c>
      <c r="K48" t="s">
        <v>75</v>
      </c>
      <c r="L48" t="s">
        <v>107</v>
      </c>
      <c r="M48" t="s">
        <v>108</v>
      </c>
      <c r="N48" t="s">
        <v>299</v>
      </c>
      <c r="O48" t="s">
        <v>136</v>
      </c>
      <c r="P48" t="str">
        <f>"463588                        "</f>
        <v xml:space="preserve">463588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26.24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6</v>
      </c>
      <c r="BJ48">
        <v>16.3</v>
      </c>
      <c r="BK48">
        <v>17</v>
      </c>
      <c r="BL48">
        <v>145.34</v>
      </c>
      <c r="BM48">
        <v>21.8</v>
      </c>
      <c r="BN48">
        <v>167.14</v>
      </c>
      <c r="BO48">
        <v>167.14</v>
      </c>
      <c r="BQ48" t="s">
        <v>178</v>
      </c>
      <c r="BR48" t="s">
        <v>215</v>
      </c>
      <c r="BS48" s="2">
        <v>44351</v>
      </c>
      <c r="BT48" s="3">
        <v>0.66736111111111107</v>
      </c>
      <c r="BU48" t="s">
        <v>300</v>
      </c>
      <c r="BV48" t="s">
        <v>79</v>
      </c>
      <c r="BY48">
        <v>81600</v>
      </c>
      <c r="CC48" t="s">
        <v>108</v>
      </c>
      <c r="CD48">
        <v>6529</v>
      </c>
      <c r="CE48" t="s">
        <v>95</v>
      </c>
      <c r="CF48" s="2">
        <v>44351</v>
      </c>
      <c r="CI48">
        <v>0</v>
      </c>
      <c r="CJ48">
        <v>0</v>
      </c>
      <c r="CK48" t="s">
        <v>144</v>
      </c>
      <c r="CL48" t="s">
        <v>81</v>
      </c>
    </row>
    <row r="49" spans="1:90" x14ac:dyDescent="0.25">
      <c r="A49" t="s">
        <v>209</v>
      </c>
      <c r="B49" t="s">
        <v>210</v>
      </c>
      <c r="C49" t="s">
        <v>72</v>
      </c>
      <c r="E49" t="str">
        <f>"009940041009"</f>
        <v>009940041009</v>
      </c>
      <c r="F49" s="2">
        <v>44350</v>
      </c>
      <c r="G49">
        <v>202112</v>
      </c>
      <c r="H49" t="s">
        <v>251</v>
      </c>
      <c r="I49" t="s">
        <v>252</v>
      </c>
      <c r="J49" t="s">
        <v>379</v>
      </c>
      <c r="K49" t="s">
        <v>75</v>
      </c>
      <c r="L49" t="s">
        <v>101</v>
      </c>
      <c r="M49" t="s">
        <v>102</v>
      </c>
      <c r="N49" t="s">
        <v>380</v>
      </c>
      <c r="O49" t="s">
        <v>78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9.6300000000000008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51.5</v>
      </c>
      <c r="BM49">
        <v>7.73</v>
      </c>
      <c r="BN49">
        <v>59.23</v>
      </c>
      <c r="BO49">
        <v>59.23</v>
      </c>
      <c r="BQ49" t="s">
        <v>253</v>
      </c>
      <c r="BR49" t="s">
        <v>262</v>
      </c>
      <c r="BS49" s="2">
        <v>44351</v>
      </c>
      <c r="BT49" s="3">
        <v>0.32291666666666669</v>
      </c>
      <c r="BU49" t="s">
        <v>301</v>
      </c>
      <c r="BV49" t="s">
        <v>79</v>
      </c>
      <c r="BY49">
        <v>1200</v>
      </c>
      <c r="BZ49" t="s">
        <v>82</v>
      </c>
      <c r="CA49" t="s">
        <v>80</v>
      </c>
      <c r="CC49" t="s">
        <v>102</v>
      </c>
      <c r="CD49">
        <v>2000</v>
      </c>
      <c r="CE49" t="s">
        <v>95</v>
      </c>
      <c r="CF49" s="2">
        <v>44352</v>
      </c>
      <c r="CI49">
        <v>1</v>
      </c>
      <c r="CJ49">
        <v>1</v>
      </c>
      <c r="CK49">
        <v>21</v>
      </c>
      <c r="CL49" t="s">
        <v>81</v>
      </c>
    </row>
    <row r="50" spans="1:90" x14ac:dyDescent="0.25">
      <c r="A50" t="s">
        <v>209</v>
      </c>
      <c r="B50" t="s">
        <v>210</v>
      </c>
      <c r="C50" t="s">
        <v>72</v>
      </c>
      <c r="E50" t="str">
        <f>"009941020934"</f>
        <v>009941020934</v>
      </c>
      <c r="F50" s="2">
        <v>44354</v>
      </c>
      <c r="G50">
        <v>202112</v>
      </c>
      <c r="H50" t="s">
        <v>92</v>
      </c>
      <c r="I50" t="s">
        <v>93</v>
      </c>
      <c r="J50" t="s">
        <v>384</v>
      </c>
      <c r="K50" t="s">
        <v>75</v>
      </c>
      <c r="L50" t="s">
        <v>125</v>
      </c>
      <c r="M50" t="s">
        <v>126</v>
      </c>
      <c r="N50" t="s">
        <v>233</v>
      </c>
      <c r="O50" t="s">
        <v>136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22.25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11.3</v>
      </c>
      <c r="BJ50">
        <v>18</v>
      </c>
      <c r="BK50">
        <v>18</v>
      </c>
      <c r="BL50">
        <v>123.97</v>
      </c>
      <c r="BM50">
        <v>18.600000000000001</v>
      </c>
      <c r="BN50">
        <v>142.57</v>
      </c>
      <c r="BO50">
        <v>142.57</v>
      </c>
      <c r="BQ50" t="s">
        <v>234</v>
      </c>
      <c r="BR50" t="s">
        <v>235</v>
      </c>
      <c r="BS50" s="2">
        <v>44356</v>
      </c>
      <c r="BT50" s="3">
        <v>0.33263888888888887</v>
      </c>
      <c r="BU50" t="s">
        <v>177</v>
      </c>
      <c r="BV50" t="s">
        <v>79</v>
      </c>
      <c r="BY50">
        <v>90090</v>
      </c>
      <c r="CA50" t="s">
        <v>158</v>
      </c>
      <c r="CC50" t="s">
        <v>126</v>
      </c>
      <c r="CD50">
        <v>1682</v>
      </c>
      <c r="CE50" t="s">
        <v>95</v>
      </c>
      <c r="CF50" s="2">
        <v>44357</v>
      </c>
      <c r="CI50">
        <v>2</v>
      </c>
      <c r="CJ50">
        <v>2</v>
      </c>
      <c r="CK50" t="s">
        <v>141</v>
      </c>
      <c r="CL50" t="s">
        <v>81</v>
      </c>
    </row>
    <row r="51" spans="1:90" x14ac:dyDescent="0.25">
      <c r="A51" t="s">
        <v>209</v>
      </c>
      <c r="B51" t="s">
        <v>210</v>
      </c>
      <c r="C51" t="s">
        <v>72</v>
      </c>
      <c r="E51" t="str">
        <f>"009940718560"</f>
        <v>009940718560</v>
      </c>
      <c r="F51" s="2">
        <v>44354</v>
      </c>
      <c r="G51">
        <v>202112</v>
      </c>
      <c r="H51" t="s">
        <v>99</v>
      </c>
      <c r="I51" t="s">
        <v>100</v>
      </c>
      <c r="J51" t="s">
        <v>225</v>
      </c>
      <c r="K51" t="s">
        <v>75</v>
      </c>
      <c r="L51" t="s">
        <v>142</v>
      </c>
      <c r="M51" t="s">
        <v>106</v>
      </c>
      <c r="N51" t="s">
        <v>225</v>
      </c>
      <c r="O51" t="s">
        <v>136</v>
      </c>
      <c r="P51" t="str">
        <f>"119 422 70FM                  "</f>
        <v xml:space="preserve">119 422 70FM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19.71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0.5</v>
      </c>
      <c r="BK51">
        <v>1</v>
      </c>
      <c r="BL51">
        <v>110.42</v>
      </c>
      <c r="BM51">
        <v>16.559999999999999</v>
      </c>
      <c r="BN51">
        <v>126.98</v>
      </c>
      <c r="BO51">
        <v>126.98</v>
      </c>
      <c r="BQ51" t="s">
        <v>302</v>
      </c>
      <c r="BR51" t="s">
        <v>303</v>
      </c>
      <c r="BS51" s="2">
        <v>44356</v>
      </c>
      <c r="BT51" s="3">
        <v>0.44305555555555554</v>
      </c>
      <c r="BU51" t="s">
        <v>304</v>
      </c>
      <c r="BV51" t="s">
        <v>79</v>
      </c>
      <c r="BY51">
        <v>2400</v>
      </c>
      <c r="CA51" t="s">
        <v>129</v>
      </c>
      <c r="CC51" t="s">
        <v>106</v>
      </c>
      <c r="CD51">
        <v>8000</v>
      </c>
      <c r="CE51" t="s">
        <v>95</v>
      </c>
      <c r="CF51" s="2">
        <v>44357</v>
      </c>
      <c r="CI51">
        <v>3</v>
      </c>
      <c r="CJ51">
        <v>2</v>
      </c>
      <c r="CK51" t="s">
        <v>141</v>
      </c>
      <c r="CL51" t="s">
        <v>81</v>
      </c>
    </row>
    <row r="52" spans="1:90" x14ac:dyDescent="0.25">
      <c r="A52" t="s">
        <v>209</v>
      </c>
      <c r="B52" t="s">
        <v>210</v>
      </c>
      <c r="C52" t="s">
        <v>72</v>
      </c>
      <c r="E52" t="str">
        <f>"009941483522"</f>
        <v>009941483522</v>
      </c>
      <c r="F52" s="2">
        <v>44350</v>
      </c>
      <c r="G52">
        <v>202112</v>
      </c>
      <c r="H52" t="s">
        <v>76</v>
      </c>
      <c r="I52" t="s">
        <v>77</v>
      </c>
      <c r="J52" t="s">
        <v>211</v>
      </c>
      <c r="K52" t="s">
        <v>75</v>
      </c>
      <c r="L52" t="s">
        <v>107</v>
      </c>
      <c r="M52" t="s">
        <v>108</v>
      </c>
      <c r="N52" t="s">
        <v>299</v>
      </c>
      <c r="O52" t="s">
        <v>136</v>
      </c>
      <c r="P52" t="str">
        <f>"463715 463716                 "</f>
        <v xml:space="preserve">463715 463716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545.47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392</v>
      </c>
      <c r="BJ52">
        <v>256.5</v>
      </c>
      <c r="BK52">
        <v>392</v>
      </c>
      <c r="BL52">
        <v>2922.07</v>
      </c>
      <c r="BM52">
        <v>438.31</v>
      </c>
      <c r="BN52">
        <v>3360.38</v>
      </c>
      <c r="BO52">
        <v>3360.38</v>
      </c>
      <c r="BQ52" t="s">
        <v>178</v>
      </c>
      <c r="BR52" t="s">
        <v>215</v>
      </c>
      <c r="BS52" s="2">
        <v>44355</v>
      </c>
      <c r="BT52" s="3">
        <v>0.44375000000000003</v>
      </c>
      <c r="BU52" t="s">
        <v>109</v>
      </c>
      <c r="BV52" t="s">
        <v>81</v>
      </c>
      <c r="BW52" t="s">
        <v>127</v>
      </c>
      <c r="BX52" t="s">
        <v>174</v>
      </c>
      <c r="BY52">
        <v>1282600</v>
      </c>
      <c r="CC52" t="s">
        <v>108</v>
      </c>
      <c r="CD52">
        <v>6529</v>
      </c>
      <c r="CE52" t="s">
        <v>95</v>
      </c>
      <c r="CF52" s="2">
        <v>44356</v>
      </c>
      <c r="CI52">
        <v>0</v>
      </c>
      <c r="CJ52">
        <v>0</v>
      </c>
      <c r="CK52" t="s">
        <v>144</v>
      </c>
      <c r="CL52" t="s">
        <v>81</v>
      </c>
    </row>
    <row r="53" spans="1:90" x14ac:dyDescent="0.25">
      <c r="A53" t="s">
        <v>209</v>
      </c>
      <c r="B53" t="s">
        <v>210</v>
      </c>
      <c r="C53" t="s">
        <v>72</v>
      </c>
      <c r="E53" t="str">
        <f>"009941483523"</f>
        <v>009941483523</v>
      </c>
      <c r="F53" s="2">
        <v>44351</v>
      </c>
      <c r="G53">
        <v>202112</v>
      </c>
      <c r="H53" t="s">
        <v>76</v>
      </c>
      <c r="I53" t="s">
        <v>77</v>
      </c>
      <c r="J53" t="s">
        <v>211</v>
      </c>
      <c r="K53" t="s">
        <v>75</v>
      </c>
      <c r="L53" t="s">
        <v>107</v>
      </c>
      <c r="M53" t="s">
        <v>108</v>
      </c>
      <c r="N53" t="s">
        <v>299</v>
      </c>
      <c r="O53" t="s">
        <v>136</v>
      </c>
      <c r="P53" t="str">
        <f>"463794 463784 463795          "</f>
        <v xml:space="preserve">463794 463784 463795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224.24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92</v>
      </c>
      <c r="BJ53">
        <v>159.69999999999999</v>
      </c>
      <c r="BK53">
        <v>160</v>
      </c>
      <c r="BL53">
        <v>1204.2</v>
      </c>
      <c r="BM53">
        <v>180.63</v>
      </c>
      <c r="BN53">
        <v>1384.83</v>
      </c>
      <c r="BO53">
        <v>1384.83</v>
      </c>
      <c r="BQ53" t="s">
        <v>178</v>
      </c>
      <c r="BR53" t="s">
        <v>215</v>
      </c>
      <c r="BS53" s="2">
        <v>44355</v>
      </c>
      <c r="BT53" s="3">
        <v>0.44375000000000003</v>
      </c>
      <c r="BU53" t="s">
        <v>109</v>
      </c>
      <c r="BV53" t="s">
        <v>79</v>
      </c>
      <c r="BY53">
        <v>798600</v>
      </c>
      <c r="CC53" t="s">
        <v>108</v>
      </c>
      <c r="CD53">
        <v>6529</v>
      </c>
      <c r="CE53" t="s">
        <v>95</v>
      </c>
      <c r="CF53" s="2">
        <v>44356</v>
      </c>
      <c r="CI53">
        <v>0</v>
      </c>
      <c r="CJ53">
        <v>0</v>
      </c>
      <c r="CK53" t="s">
        <v>144</v>
      </c>
      <c r="CL53" t="s">
        <v>81</v>
      </c>
    </row>
    <row r="54" spans="1:90" x14ac:dyDescent="0.25">
      <c r="A54" t="s">
        <v>209</v>
      </c>
      <c r="B54" t="s">
        <v>210</v>
      </c>
      <c r="C54" t="s">
        <v>72</v>
      </c>
      <c r="E54" t="str">
        <f>"009941483527"</f>
        <v>009941483527</v>
      </c>
      <c r="F54" s="2">
        <v>44356</v>
      </c>
      <c r="G54">
        <v>202112</v>
      </c>
      <c r="H54" t="s">
        <v>76</v>
      </c>
      <c r="I54" t="s">
        <v>77</v>
      </c>
      <c r="J54" t="s">
        <v>211</v>
      </c>
      <c r="K54" t="s">
        <v>75</v>
      </c>
      <c r="L54" t="s">
        <v>107</v>
      </c>
      <c r="M54" t="s">
        <v>108</v>
      </c>
      <c r="N54" t="s">
        <v>217</v>
      </c>
      <c r="O54" t="s">
        <v>136</v>
      </c>
      <c r="P54" t="str">
        <f>"464217 464298                 "</f>
        <v xml:space="preserve">464217 464298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87.17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2</v>
      </c>
      <c r="BI54">
        <v>32.299999999999997</v>
      </c>
      <c r="BJ54">
        <v>60.9</v>
      </c>
      <c r="BK54">
        <v>61</v>
      </c>
      <c r="BL54">
        <v>471.15</v>
      </c>
      <c r="BM54">
        <v>70.67</v>
      </c>
      <c r="BN54">
        <v>541.82000000000005</v>
      </c>
      <c r="BO54">
        <v>541.82000000000005</v>
      </c>
      <c r="BQ54" t="s">
        <v>218</v>
      </c>
      <c r="BR54" t="s">
        <v>215</v>
      </c>
      <c r="BS54" s="2">
        <v>44358</v>
      </c>
      <c r="BT54" s="3">
        <v>0.71805555555555556</v>
      </c>
      <c r="BU54" t="s">
        <v>219</v>
      </c>
      <c r="BV54" t="s">
        <v>79</v>
      </c>
      <c r="BY54">
        <v>304550.52</v>
      </c>
      <c r="CC54" t="s">
        <v>108</v>
      </c>
      <c r="CD54">
        <v>6530</v>
      </c>
      <c r="CE54" t="s">
        <v>95</v>
      </c>
      <c r="CF54" s="2">
        <v>44358</v>
      </c>
      <c r="CI54">
        <v>0</v>
      </c>
      <c r="CJ54">
        <v>0</v>
      </c>
      <c r="CK54" t="s">
        <v>144</v>
      </c>
      <c r="CL54" t="s">
        <v>81</v>
      </c>
    </row>
    <row r="55" spans="1:90" x14ac:dyDescent="0.25">
      <c r="A55" t="s">
        <v>209</v>
      </c>
      <c r="B55" t="s">
        <v>210</v>
      </c>
      <c r="C55" t="s">
        <v>72</v>
      </c>
      <c r="E55" t="str">
        <f>"009941179061"</f>
        <v>009941179061</v>
      </c>
      <c r="F55" s="2">
        <v>44355</v>
      </c>
      <c r="G55">
        <v>202112</v>
      </c>
      <c r="H55" t="s">
        <v>116</v>
      </c>
      <c r="I55" t="s">
        <v>116</v>
      </c>
      <c r="J55" t="s">
        <v>305</v>
      </c>
      <c r="K55" t="s">
        <v>75</v>
      </c>
      <c r="L55" t="s">
        <v>84</v>
      </c>
      <c r="M55" t="s">
        <v>85</v>
      </c>
      <c r="N55" t="s">
        <v>306</v>
      </c>
      <c r="O55" t="s">
        <v>78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18.66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0.9</v>
      </c>
      <c r="BJ55">
        <v>1.3</v>
      </c>
      <c r="BK55">
        <v>1.5</v>
      </c>
      <c r="BL55">
        <v>99.78</v>
      </c>
      <c r="BM55">
        <v>14.97</v>
      </c>
      <c r="BN55">
        <v>114.75</v>
      </c>
      <c r="BO55">
        <v>114.75</v>
      </c>
      <c r="BQ55" t="s">
        <v>140</v>
      </c>
      <c r="BR55" t="s">
        <v>307</v>
      </c>
      <c r="BS55" s="2">
        <v>44357</v>
      </c>
      <c r="BT55" s="3">
        <v>0.3666666666666667</v>
      </c>
      <c r="BU55" t="s">
        <v>308</v>
      </c>
      <c r="BV55" t="s">
        <v>81</v>
      </c>
      <c r="BW55" t="s">
        <v>87</v>
      </c>
      <c r="BX55" t="s">
        <v>88</v>
      </c>
      <c r="BY55">
        <v>6584.34</v>
      </c>
      <c r="BZ55" t="s">
        <v>82</v>
      </c>
      <c r="CA55" t="s">
        <v>184</v>
      </c>
      <c r="CC55" t="s">
        <v>85</v>
      </c>
      <c r="CD55">
        <v>3201</v>
      </c>
      <c r="CE55" t="s">
        <v>95</v>
      </c>
      <c r="CF55" s="2">
        <v>44357</v>
      </c>
      <c r="CI55">
        <v>1</v>
      </c>
      <c r="CJ55">
        <v>2</v>
      </c>
      <c r="CK55">
        <v>23</v>
      </c>
      <c r="CL55" t="s">
        <v>81</v>
      </c>
    </row>
    <row r="56" spans="1:90" x14ac:dyDescent="0.25">
      <c r="A56" t="s">
        <v>209</v>
      </c>
      <c r="B56" t="s">
        <v>210</v>
      </c>
      <c r="C56" t="s">
        <v>72</v>
      </c>
      <c r="E56" t="str">
        <f>"009941179066"</f>
        <v>009941179066</v>
      </c>
      <c r="F56" s="2">
        <v>44355</v>
      </c>
      <c r="G56">
        <v>202112</v>
      </c>
      <c r="H56" t="s">
        <v>116</v>
      </c>
      <c r="I56" t="s">
        <v>116</v>
      </c>
      <c r="J56" t="s">
        <v>305</v>
      </c>
      <c r="K56" t="s">
        <v>75</v>
      </c>
      <c r="L56" t="s">
        <v>84</v>
      </c>
      <c r="M56" t="s">
        <v>85</v>
      </c>
      <c r="N56" t="s">
        <v>309</v>
      </c>
      <c r="O56" t="s">
        <v>78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18.66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0.9</v>
      </c>
      <c r="BJ56">
        <v>1.6</v>
      </c>
      <c r="BK56">
        <v>2</v>
      </c>
      <c r="BL56">
        <v>99.78</v>
      </c>
      <c r="BM56">
        <v>14.97</v>
      </c>
      <c r="BN56">
        <v>114.75</v>
      </c>
      <c r="BO56">
        <v>114.75</v>
      </c>
      <c r="BQ56" t="s">
        <v>309</v>
      </c>
      <c r="BR56" t="s">
        <v>307</v>
      </c>
      <c r="BS56" s="2">
        <v>44357</v>
      </c>
      <c r="BT56" s="3">
        <v>0.35972222222222222</v>
      </c>
      <c r="BU56" t="s">
        <v>310</v>
      </c>
      <c r="BV56" t="s">
        <v>81</v>
      </c>
      <c r="BW56" t="s">
        <v>87</v>
      </c>
      <c r="BX56" t="s">
        <v>88</v>
      </c>
      <c r="BY56">
        <v>7957.6</v>
      </c>
      <c r="BZ56" t="s">
        <v>82</v>
      </c>
      <c r="CA56" t="s">
        <v>89</v>
      </c>
      <c r="CC56" t="s">
        <v>85</v>
      </c>
      <c r="CD56">
        <v>3201</v>
      </c>
      <c r="CE56" t="s">
        <v>95</v>
      </c>
      <c r="CF56" s="2">
        <v>44357</v>
      </c>
      <c r="CI56">
        <v>1</v>
      </c>
      <c r="CJ56">
        <v>2</v>
      </c>
      <c r="CK56">
        <v>23</v>
      </c>
      <c r="CL56" t="s">
        <v>81</v>
      </c>
    </row>
    <row r="57" spans="1:90" x14ac:dyDescent="0.25">
      <c r="A57" t="s">
        <v>209</v>
      </c>
      <c r="B57" t="s">
        <v>210</v>
      </c>
      <c r="C57" t="s">
        <v>72</v>
      </c>
      <c r="E57" t="str">
        <f>"009940641809"</f>
        <v>009940641809</v>
      </c>
      <c r="F57" s="2">
        <v>44355</v>
      </c>
      <c r="G57">
        <v>202112</v>
      </c>
      <c r="H57" t="s">
        <v>105</v>
      </c>
      <c r="I57" t="s">
        <v>106</v>
      </c>
      <c r="J57" t="s">
        <v>382</v>
      </c>
      <c r="K57" t="s">
        <v>75</v>
      </c>
      <c r="L57" t="s">
        <v>119</v>
      </c>
      <c r="M57" t="s">
        <v>120</v>
      </c>
      <c r="N57" t="s">
        <v>391</v>
      </c>
      <c r="O57" t="s">
        <v>78</v>
      </c>
      <c r="P57" t="str">
        <f>"DURBAN                        "</f>
        <v xml:space="preserve">DURBAN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9.6300000000000008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0.5</v>
      </c>
      <c r="BJ57">
        <v>0.8</v>
      </c>
      <c r="BK57">
        <v>1</v>
      </c>
      <c r="BL57">
        <v>51.5</v>
      </c>
      <c r="BM57">
        <v>7.73</v>
      </c>
      <c r="BN57">
        <v>59.23</v>
      </c>
      <c r="BO57">
        <v>59.23</v>
      </c>
      <c r="BQ57" t="s">
        <v>311</v>
      </c>
      <c r="BR57" t="s">
        <v>196</v>
      </c>
      <c r="BS57" s="2">
        <v>44357</v>
      </c>
      <c r="BT57" s="3">
        <v>0.4375</v>
      </c>
      <c r="BU57" t="s">
        <v>312</v>
      </c>
      <c r="BV57" t="s">
        <v>81</v>
      </c>
      <c r="BW57" t="s">
        <v>112</v>
      </c>
      <c r="BX57" t="s">
        <v>137</v>
      </c>
      <c r="BY57">
        <v>3880.17</v>
      </c>
      <c r="BZ57" t="s">
        <v>82</v>
      </c>
      <c r="CA57" t="s">
        <v>121</v>
      </c>
      <c r="CC57" t="s">
        <v>120</v>
      </c>
      <c r="CD57">
        <v>4300</v>
      </c>
      <c r="CE57" t="s">
        <v>95</v>
      </c>
      <c r="CF57" s="2">
        <v>44357</v>
      </c>
      <c r="CI57">
        <v>1</v>
      </c>
      <c r="CJ57">
        <v>2</v>
      </c>
      <c r="CK57">
        <v>21</v>
      </c>
      <c r="CL57" t="s">
        <v>81</v>
      </c>
    </row>
    <row r="58" spans="1:90" x14ac:dyDescent="0.25">
      <c r="A58" t="s">
        <v>209</v>
      </c>
      <c r="B58" t="s">
        <v>210</v>
      </c>
      <c r="C58" t="s">
        <v>72</v>
      </c>
      <c r="E58" t="str">
        <f>"009941179064"</f>
        <v>009941179064</v>
      </c>
      <c r="F58" s="2">
        <v>44355</v>
      </c>
      <c r="G58">
        <v>202112</v>
      </c>
      <c r="H58" t="s">
        <v>116</v>
      </c>
      <c r="I58" t="s">
        <v>116</v>
      </c>
      <c r="J58" t="s">
        <v>305</v>
      </c>
      <c r="K58" t="s">
        <v>75</v>
      </c>
      <c r="L58" t="s">
        <v>99</v>
      </c>
      <c r="M58" t="s">
        <v>100</v>
      </c>
      <c r="N58" t="s">
        <v>313</v>
      </c>
      <c r="O58" t="s">
        <v>78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18.66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0.8</v>
      </c>
      <c r="BJ58">
        <v>1.2</v>
      </c>
      <c r="BK58">
        <v>1.5</v>
      </c>
      <c r="BL58">
        <v>99.78</v>
      </c>
      <c r="BM58">
        <v>14.97</v>
      </c>
      <c r="BN58">
        <v>114.75</v>
      </c>
      <c r="BO58">
        <v>114.75</v>
      </c>
      <c r="BQ58" t="s">
        <v>314</v>
      </c>
      <c r="BR58" t="s">
        <v>307</v>
      </c>
      <c r="BS58" s="2">
        <v>44357</v>
      </c>
      <c r="BT58" s="3">
        <v>0.35416666666666669</v>
      </c>
      <c r="BU58" t="s">
        <v>130</v>
      </c>
      <c r="BV58" t="s">
        <v>81</v>
      </c>
      <c r="BW58" t="s">
        <v>112</v>
      </c>
      <c r="BX58" t="s">
        <v>137</v>
      </c>
      <c r="BY58">
        <v>6230</v>
      </c>
      <c r="BZ58" t="s">
        <v>82</v>
      </c>
      <c r="CA58" t="s">
        <v>134</v>
      </c>
      <c r="CC58" t="s">
        <v>100</v>
      </c>
      <c r="CD58">
        <v>4001</v>
      </c>
      <c r="CE58" t="s">
        <v>95</v>
      </c>
      <c r="CF58" s="2">
        <v>44358</v>
      </c>
      <c r="CI58">
        <v>1</v>
      </c>
      <c r="CJ58">
        <v>2</v>
      </c>
      <c r="CK58">
        <v>23</v>
      </c>
      <c r="CL58" t="s">
        <v>81</v>
      </c>
    </row>
    <row r="59" spans="1:90" x14ac:dyDescent="0.25">
      <c r="A59" t="s">
        <v>209</v>
      </c>
      <c r="B59" t="s">
        <v>210</v>
      </c>
      <c r="C59" t="s">
        <v>72</v>
      </c>
      <c r="E59" t="str">
        <f>"009941483529"</f>
        <v>009941483529</v>
      </c>
      <c r="F59" s="2">
        <v>44357</v>
      </c>
      <c r="G59">
        <v>202112</v>
      </c>
      <c r="H59" t="s">
        <v>76</v>
      </c>
      <c r="I59" t="s">
        <v>77</v>
      </c>
      <c r="J59" t="s">
        <v>211</v>
      </c>
      <c r="K59" t="s">
        <v>75</v>
      </c>
      <c r="L59" t="s">
        <v>212</v>
      </c>
      <c r="M59" t="s">
        <v>212</v>
      </c>
      <c r="N59" t="s">
        <v>315</v>
      </c>
      <c r="O59" t="s">
        <v>136</v>
      </c>
      <c r="P59" t="str">
        <f>"464374 4643652                "</f>
        <v xml:space="preserve">464374 4643652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26.24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15</v>
      </c>
      <c r="BJ59">
        <v>16.8</v>
      </c>
      <c r="BK59">
        <v>17</v>
      </c>
      <c r="BL59">
        <v>145.34</v>
      </c>
      <c r="BM59">
        <v>21.8</v>
      </c>
      <c r="BN59">
        <v>167.14</v>
      </c>
      <c r="BO59">
        <v>167.14</v>
      </c>
      <c r="BQ59" t="s">
        <v>214</v>
      </c>
      <c r="BR59" t="s">
        <v>215</v>
      </c>
      <c r="BS59" s="2">
        <v>44362</v>
      </c>
      <c r="BT59" s="3">
        <v>0.46527777777777773</v>
      </c>
      <c r="BU59" t="s">
        <v>128</v>
      </c>
      <c r="BV59" t="s">
        <v>79</v>
      </c>
      <c r="BY59">
        <v>84000</v>
      </c>
      <c r="CA59" t="s">
        <v>316</v>
      </c>
      <c r="CC59" t="s">
        <v>212</v>
      </c>
      <c r="CD59">
        <v>6836</v>
      </c>
      <c r="CE59" t="s">
        <v>95</v>
      </c>
      <c r="CF59" s="2">
        <v>44364</v>
      </c>
      <c r="CI59">
        <v>3</v>
      </c>
      <c r="CJ59">
        <v>3</v>
      </c>
      <c r="CK59" t="s">
        <v>144</v>
      </c>
      <c r="CL59" t="s">
        <v>81</v>
      </c>
    </row>
    <row r="60" spans="1:90" x14ac:dyDescent="0.25">
      <c r="A60" t="s">
        <v>209</v>
      </c>
      <c r="B60" t="s">
        <v>210</v>
      </c>
      <c r="C60" t="s">
        <v>72</v>
      </c>
      <c r="E60" t="str">
        <f>"009941551627"</f>
        <v>009941551627</v>
      </c>
      <c r="F60" s="2">
        <v>44357</v>
      </c>
      <c r="G60">
        <v>202112</v>
      </c>
      <c r="H60" t="s">
        <v>125</v>
      </c>
      <c r="I60" t="s">
        <v>126</v>
      </c>
      <c r="J60" t="s">
        <v>383</v>
      </c>
      <c r="K60" t="s">
        <v>75</v>
      </c>
      <c r="L60" t="s">
        <v>142</v>
      </c>
      <c r="M60" t="s">
        <v>106</v>
      </c>
      <c r="N60" t="s">
        <v>389</v>
      </c>
      <c r="O60" t="s">
        <v>136</v>
      </c>
      <c r="P60" t="str">
        <f>"NA                            "</f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58.54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2</v>
      </c>
      <c r="BI60">
        <v>60.4</v>
      </c>
      <c r="BJ60">
        <v>46.7</v>
      </c>
      <c r="BK60">
        <v>61</v>
      </c>
      <c r="BL60">
        <v>318.07</v>
      </c>
      <c r="BM60">
        <v>47.71</v>
      </c>
      <c r="BN60">
        <v>365.78</v>
      </c>
      <c r="BO60">
        <v>365.78</v>
      </c>
      <c r="BQ60" t="s">
        <v>317</v>
      </c>
      <c r="BR60" t="s">
        <v>244</v>
      </c>
      <c r="BS60" s="2">
        <v>44361</v>
      </c>
      <c r="BT60" s="3">
        <v>0.56736111111111109</v>
      </c>
      <c r="BU60" t="s">
        <v>318</v>
      </c>
      <c r="BV60" t="s">
        <v>79</v>
      </c>
      <c r="BY60">
        <v>233331.8</v>
      </c>
      <c r="CA60" t="s">
        <v>194</v>
      </c>
      <c r="CC60" t="s">
        <v>106</v>
      </c>
      <c r="CD60">
        <v>7800</v>
      </c>
      <c r="CE60" t="s">
        <v>95</v>
      </c>
      <c r="CF60" s="2">
        <v>44362</v>
      </c>
      <c r="CI60">
        <v>2</v>
      </c>
      <c r="CJ60">
        <v>2</v>
      </c>
      <c r="CK60" t="s">
        <v>141</v>
      </c>
      <c r="CL60" t="s">
        <v>81</v>
      </c>
    </row>
    <row r="61" spans="1:90" x14ac:dyDescent="0.25">
      <c r="A61" t="s">
        <v>209</v>
      </c>
      <c r="B61" t="s">
        <v>210</v>
      </c>
      <c r="C61" t="s">
        <v>72</v>
      </c>
      <c r="E61" t="str">
        <f>"009941551629"</f>
        <v>009941551629</v>
      </c>
      <c r="F61" s="2">
        <v>44357</v>
      </c>
      <c r="G61">
        <v>202112</v>
      </c>
      <c r="H61" t="s">
        <v>125</v>
      </c>
      <c r="I61" t="s">
        <v>126</v>
      </c>
      <c r="J61" t="s">
        <v>383</v>
      </c>
      <c r="K61" t="s">
        <v>75</v>
      </c>
      <c r="L61" t="s">
        <v>142</v>
      </c>
      <c r="M61" t="s">
        <v>106</v>
      </c>
      <c r="N61" t="s">
        <v>319</v>
      </c>
      <c r="O61" t="s">
        <v>136</v>
      </c>
      <c r="P61" t="str">
        <f>"NA                            "</f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19.71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110.42</v>
      </c>
      <c r="BM61">
        <v>16.559999999999999</v>
      </c>
      <c r="BN61">
        <v>126.98</v>
      </c>
      <c r="BO61">
        <v>126.98</v>
      </c>
      <c r="BQ61" t="s">
        <v>320</v>
      </c>
      <c r="BR61" t="s">
        <v>244</v>
      </c>
      <c r="BS61" s="2">
        <v>44361</v>
      </c>
      <c r="BT61" s="3">
        <v>0.4604166666666667</v>
      </c>
      <c r="BU61" t="s">
        <v>321</v>
      </c>
      <c r="BV61" t="s">
        <v>79</v>
      </c>
      <c r="BY61">
        <v>1200</v>
      </c>
      <c r="CA61" t="s">
        <v>322</v>
      </c>
      <c r="CC61" t="s">
        <v>106</v>
      </c>
      <c r="CD61">
        <v>8002</v>
      </c>
      <c r="CE61" t="s">
        <v>95</v>
      </c>
      <c r="CF61" s="2">
        <v>44362</v>
      </c>
      <c r="CI61">
        <v>2</v>
      </c>
      <c r="CJ61">
        <v>2</v>
      </c>
      <c r="CK61" t="s">
        <v>141</v>
      </c>
      <c r="CL61" t="s">
        <v>81</v>
      </c>
    </row>
    <row r="62" spans="1:90" x14ac:dyDescent="0.25">
      <c r="A62" t="s">
        <v>209</v>
      </c>
      <c r="B62" t="s">
        <v>210</v>
      </c>
      <c r="C62" t="s">
        <v>72</v>
      </c>
      <c r="E62" t="str">
        <f>"009941551628"</f>
        <v>009941551628</v>
      </c>
      <c r="F62" s="2">
        <v>44357</v>
      </c>
      <c r="G62">
        <v>202112</v>
      </c>
      <c r="H62" t="s">
        <v>125</v>
      </c>
      <c r="I62" t="s">
        <v>126</v>
      </c>
      <c r="J62" t="s">
        <v>383</v>
      </c>
      <c r="K62" t="s">
        <v>75</v>
      </c>
      <c r="L62" t="s">
        <v>92</v>
      </c>
      <c r="M62" t="s">
        <v>93</v>
      </c>
      <c r="N62" t="s">
        <v>323</v>
      </c>
      <c r="O62" t="s">
        <v>136</v>
      </c>
      <c r="P62" t="str">
        <f>"NA                            "</f>
        <v xml:space="preserve">NA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19.71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3.6</v>
      </c>
      <c r="BJ62">
        <v>2.4</v>
      </c>
      <c r="BK62">
        <v>4</v>
      </c>
      <c r="BL62">
        <v>110.42</v>
      </c>
      <c r="BM62">
        <v>16.559999999999999</v>
      </c>
      <c r="BN62">
        <v>126.98</v>
      </c>
      <c r="BO62">
        <v>126.98</v>
      </c>
      <c r="BQ62" t="s">
        <v>324</v>
      </c>
      <c r="BR62" t="s">
        <v>244</v>
      </c>
      <c r="BS62" s="2">
        <v>44361</v>
      </c>
      <c r="BT62" s="3">
        <v>0.42499999999999999</v>
      </c>
      <c r="BU62" t="s">
        <v>153</v>
      </c>
      <c r="BV62" t="s">
        <v>79</v>
      </c>
      <c r="BY62">
        <v>12133.8</v>
      </c>
      <c r="CA62" t="s">
        <v>94</v>
      </c>
      <c r="CC62" t="s">
        <v>93</v>
      </c>
      <c r="CD62">
        <v>6001</v>
      </c>
      <c r="CE62" t="s">
        <v>95</v>
      </c>
      <c r="CF62" s="2">
        <v>44361</v>
      </c>
      <c r="CI62">
        <v>2</v>
      </c>
      <c r="CJ62">
        <v>2</v>
      </c>
      <c r="CK62" t="s">
        <v>141</v>
      </c>
      <c r="CL62" t="s">
        <v>81</v>
      </c>
    </row>
    <row r="63" spans="1:90" x14ac:dyDescent="0.25">
      <c r="A63" t="s">
        <v>209</v>
      </c>
      <c r="B63" t="s">
        <v>210</v>
      </c>
      <c r="C63" t="s">
        <v>72</v>
      </c>
      <c r="E63" t="str">
        <f>"009938822219"</f>
        <v>009938822219</v>
      </c>
      <c r="F63" s="2">
        <v>44358</v>
      </c>
      <c r="G63">
        <v>202112</v>
      </c>
      <c r="H63" t="s">
        <v>76</v>
      </c>
      <c r="I63" t="s">
        <v>77</v>
      </c>
      <c r="J63" t="s">
        <v>386</v>
      </c>
      <c r="K63" t="s">
        <v>75</v>
      </c>
      <c r="L63" t="s">
        <v>190</v>
      </c>
      <c r="M63" t="s">
        <v>191</v>
      </c>
      <c r="N63" t="s">
        <v>385</v>
      </c>
      <c r="O63" t="s">
        <v>78</v>
      </c>
      <c r="P63" t="str">
        <f>"...                           "</f>
        <v xml:space="preserve">...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14.44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1.2</v>
      </c>
      <c r="BJ63">
        <v>2.8</v>
      </c>
      <c r="BK63">
        <v>3</v>
      </c>
      <c r="BL63">
        <v>77.23</v>
      </c>
      <c r="BM63">
        <v>11.58</v>
      </c>
      <c r="BN63">
        <v>88.81</v>
      </c>
      <c r="BO63">
        <v>88.81</v>
      </c>
      <c r="BQ63" t="s">
        <v>326</v>
      </c>
      <c r="BR63" t="s">
        <v>282</v>
      </c>
      <c r="BS63" s="2">
        <v>44361</v>
      </c>
      <c r="BT63" s="3">
        <v>0.41319444444444442</v>
      </c>
      <c r="BU63" t="s">
        <v>327</v>
      </c>
      <c r="BV63" t="s">
        <v>79</v>
      </c>
      <c r="BY63">
        <v>14057.69</v>
      </c>
      <c r="BZ63" t="s">
        <v>82</v>
      </c>
      <c r="CA63" t="s">
        <v>192</v>
      </c>
      <c r="CC63" t="s">
        <v>191</v>
      </c>
      <c r="CD63">
        <v>1200</v>
      </c>
      <c r="CE63" t="s">
        <v>95</v>
      </c>
      <c r="CF63" s="2">
        <v>44361</v>
      </c>
      <c r="CI63">
        <v>1</v>
      </c>
      <c r="CJ63">
        <v>1</v>
      </c>
      <c r="CK63">
        <v>21</v>
      </c>
      <c r="CL63" t="s">
        <v>81</v>
      </c>
    </row>
    <row r="64" spans="1:90" x14ac:dyDescent="0.25">
      <c r="A64" t="s">
        <v>209</v>
      </c>
      <c r="B64" t="s">
        <v>210</v>
      </c>
      <c r="C64" t="s">
        <v>72</v>
      </c>
      <c r="E64" t="str">
        <f>"009939486967"</f>
        <v>009939486967</v>
      </c>
      <c r="F64" s="2">
        <v>44358</v>
      </c>
      <c r="G64">
        <v>202112</v>
      </c>
      <c r="H64" t="s">
        <v>76</v>
      </c>
      <c r="I64" t="s">
        <v>77</v>
      </c>
      <c r="J64" t="s">
        <v>381</v>
      </c>
      <c r="K64" t="s">
        <v>75</v>
      </c>
      <c r="L64" t="s">
        <v>105</v>
      </c>
      <c r="M64" t="s">
        <v>106</v>
      </c>
      <c r="N64" t="s">
        <v>275</v>
      </c>
      <c r="O64" t="s">
        <v>78</v>
      </c>
      <c r="P64" t="str">
        <f>"...                           "</f>
        <v xml:space="preserve">...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9.6300000000000008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51.5</v>
      </c>
      <c r="BM64">
        <v>7.73</v>
      </c>
      <c r="BN64">
        <v>59.23</v>
      </c>
      <c r="BO64">
        <v>59.23</v>
      </c>
      <c r="BQ64" t="s">
        <v>276</v>
      </c>
      <c r="BR64" t="s">
        <v>186</v>
      </c>
      <c r="BS64" s="2">
        <v>44361</v>
      </c>
      <c r="BT64" s="3">
        <v>0.49374999999999997</v>
      </c>
      <c r="BU64" t="s">
        <v>328</v>
      </c>
      <c r="BV64" t="s">
        <v>81</v>
      </c>
      <c r="BW64" t="s">
        <v>104</v>
      </c>
      <c r="BX64" t="s">
        <v>113</v>
      </c>
      <c r="BY64">
        <v>1200</v>
      </c>
      <c r="BZ64" t="s">
        <v>82</v>
      </c>
      <c r="CA64" t="s">
        <v>110</v>
      </c>
      <c r="CC64" t="s">
        <v>106</v>
      </c>
      <c r="CD64">
        <v>8000</v>
      </c>
      <c r="CE64" t="s">
        <v>95</v>
      </c>
      <c r="CF64" s="2">
        <v>44362</v>
      </c>
      <c r="CI64">
        <v>1</v>
      </c>
      <c r="CJ64">
        <v>1</v>
      </c>
      <c r="CK64">
        <v>21</v>
      </c>
      <c r="CL64" t="s">
        <v>81</v>
      </c>
    </row>
    <row r="65" spans="1:90" x14ac:dyDescent="0.25">
      <c r="A65" t="s">
        <v>209</v>
      </c>
      <c r="B65" t="s">
        <v>210</v>
      </c>
      <c r="C65" t="s">
        <v>72</v>
      </c>
      <c r="E65" t="str">
        <f>"009939975338"</f>
        <v>009939975338</v>
      </c>
      <c r="F65" s="2">
        <v>44358</v>
      </c>
      <c r="G65">
        <v>202112</v>
      </c>
      <c r="H65" t="s">
        <v>90</v>
      </c>
      <c r="I65" t="s">
        <v>91</v>
      </c>
      <c r="J65" t="s">
        <v>225</v>
      </c>
      <c r="K65" t="s">
        <v>75</v>
      </c>
      <c r="L65" t="s">
        <v>92</v>
      </c>
      <c r="M65" t="s">
        <v>93</v>
      </c>
      <c r="N65" t="s">
        <v>385</v>
      </c>
      <c r="O65" t="s">
        <v>78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9.6300000000000008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0.3</v>
      </c>
      <c r="BK65">
        <v>1</v>
      </c>
      <c r="BL65">
        <v>51.5</v>
      </c>
      <c r="BM65">
        <v>7.73</v>
      </c>
      <c r="BN65">
        <v>59.23</v>
      </c>
      <c r="BO65">
        <v>59.23</v>
      </c>
      <c r="BQ65" t="s">
        <v>291</v>
      </c>
      <c r="BR65" t="s">
        <v>289</v>
      </c>
      <c r="BS65" s="2">
        <v>44361</v>
      </c>
      <c r="BT65" s="3">
        <v>0.4201388888888889</v>
      </c>
      <c r="BU65" t="s">
        <v>285</v>
      </c>
      <c r="BV65" t="s">
        <v>79</v>
      </c>
      <c r="BY65">
        <v>1710</v>
      </c>
      <c r="BZ65" t="s">
        <v>82</v>
      </c>
      <c r="CA65" t="s">
        <v>149</v>
      </c>
      <c r="CC65" t="s">
        <v>93</v>
      </c>
      <c r="CD65">
        <v>6000</v>
      </c>
      <c r="CE65" t="s">
        <v>95</v>
      </c>
      <c r="CF65" s="2">
        <v>44361</v>
      </c>
      <c r="CI65">
        <v>1</v>
      </c>
      <c r="CJ65">
        <v>1</v>
      </c>
      <c r="CK65">
        <v>21</v>
      </c>
      <c r="CL65" t="s">
        <v>81</v>
      </c>
    </row>
    <row r="66" spans="1:90" x14ac:dyDescent="0.25">
      <c r="A66" t="s">
        <v>209</v>
      </c>
      <c r="B66" t="s">
        <v>210</v>
      </c>
      <c r="C66" t="s">
        <v>72</v>
      </c>
      <c r="E66" t="str">
        <f>"009941364000"</f>
        <v>009941364000</v>
      </c>
      <c r="F66" s="2">
        <v>44358</v>
      </c>
      <c r="G66">
        <v>202112</v>
      </c>
      <c r="H66" t="s">
        <v>99</v>
      </c>
      <c r="I66" t="s">
        <v>100</v>
      </c>
      <c r="J66" t="s">
        <v>313</v>
      </c>
      <c r="K66" t="s">
        <v>75</v>
      </c>
      <c r="L66" t="s">
        <v>156</v>
      </c>
      <c r="M66" t="s">
        <v>157</v>
      </c>
      <c r="N66" t="s">
        <v>329</v>
      </c>
      <c r="O66" t="s">
        <v>78</v>
      </c>
      <c r="P66" t="str">
        <f>"\                             "</f>
        <v xml:space="preserve">\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23.44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3.5</v>
      </c>
      <c r="BJ66">
        <v>1</v>
      </c>
      <c r="BK66">
        <v>3.5</v>
      </c>
      <c r="BL66">
        <v>125.34</v>
      </c>
      <c r="BM66">
        <v>18.8</v>
      </c>
      <c r="BN66">
        <v>144.13999999999999</v>
      </c>
      <c r="BO66">
        <v>144.13999999999999</v>
      </c>
      <c r="BR66" t="s">
        <v>330</v>
      </c>
      <c r="BS66" s="2">
        <v>44361</v>
      </c>
      <c r="BT66" s="3">
        <v>0.35694444444444445</v>
      </c>
      <c r="BU66" t="s">
        <v>331</v>
      </c>
      <c r="BV66" t="s">
        <v>79</v>
      </c>
      <c r="BY66">
        <v>5000</v>
      </c>
      <c r="BZ66" t="s">
        <v>82</v>
      </c>
      <c r="CA66" t="s">
        <v>165</v>
      </c>
      <c r="CC66" t="s">
        <v>157</v>
      </c>
      <c r="CD66">
        <v>4399</v>
      </c>
      <c r="CE66" t="s">
        <v>95</v>
      </c>
      <c r="CF66" s="2">
        <v>44362</v>
      </c>
      <c r="CI66">
        <v>1</v>
      </c>
      <c r="CJ66">
        <v>1</v>
      </c>
      <c r="CK66">
        <v>24</v>
      </c>
      <c r="CL66" t="s">
        <v>81</v>
      </c>
    </row>
    <row r="67" spans="1:90" x14ac:dyDescent="0.25">
      <c r="A67" t="s">
        <v>332</v>
      </c>
      <c r="B67" t="s">
        <v>210</v>
      </c>
      <c r="C67" t="s">
        <v>72</v>
      </c>
      <c r="E67" t="str">
        <f>"009940842017"</f>
        <v>009940842017</v>
      </c>
      <c r="F67" s="2">
        <v>44358</v>
      </c>
      <c r="G67">
        <v>202112</v>
      </c>
      <c r="H67" t="s">
        <v>107</v>
      </c>
      <c r="I67" t="s">
        <v>108</v>
      </c>
      <c r="J67" t="s">
        <v>225</v>
      </c>
      <c r="K67" t="s">
        <v>75</v>
      </c>
      <c r="L67" t="s">
        <v>92</v>
      </c>
      <c r="M67" t="s">
        <v>93</v>
      </c>
      <c r="N67" t="s">
        <v>385</v>
      </c>
      <c r="O67" t="s">
        <v>78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9.6300000000000008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51.5</v>
      </c>
      <c r="BM67">
        <v>7.73</v>
      </c>
      <c r="BN67">
        <v>59.23</v>
      </c>
      <c r="BO67">
        <v>59.23</v>
      </c>
      <c r="BQ67" t="s">
        <v>193</v>
      </c>
      <c r="BR67" t="s">
        <v>166</v>
      </c>
      <c r="BS67" s="2">
        <v>44362</v>
      </c>
      <c r="BT67" s="3">
        <v>0.40625</v>
      </c>
      <c r="BU67" t="s">
        <v>285</v>
      </c>
      <c r="BV67" t="s">
        <v>81</v>
      </c>
      <c r="BW67" t="s">
        <v>112</v>
      </c>
      <c r="BX67" t="s">
        <v>124</v>
      </c>
      <c r="BY67">
        <v>1200</v>
      </c>
      <c r="BZ67" t="s">
        <v>82</v>
      </c>
      <c r="CA67" t="s">
        <v>149</v>
      </c>
      <c r="CC67" t="s">
        <v>93</v>
      </c>
      <c r="CD67">
        <v>6045</v>
      </c>
      <c r="CE67" t="s">
        <v>95</v>
      </c>
      <c r="CF67" s="2">
        <v>44362</v>
      </c>
      <c r="CI67">
        <v>1</v>
      </c>
      <c r="CJ67">
        <v>2</v>
      </c>
      <c r="CK67">
        <v>21</v>
      </c>
      <c r="CL67" t="s">
        <v>81</v>
      </c>
    </row>
    <row r="68" spans="1:90" x14ac:dyDescent="0.25">
      <c r="A68" t="s">
        <v>209</v>
      </c>
      <c r="B68" t="s">
        <v>210</v>
      </c>
      <c r="C68" t="s">
        <v>72</v>
      </c>
      <c r="E68" t="str">
        <f>"009940641801"</f>
        <v>009940641801</v>
      </c>
      <c r="F68" s="2">
        <v>44358</v>
      </c>
      <c r="G68">
        <v>202112</v>
      </c>
      <c r="H68" t="s">
        <v>105</v>
      </c>
      <c r="I68" t="s">
        <v>106</v>
      </c>
      <c r="J68" t="s">
        <v>382</v>
      </c>
      <c r="K68" t="s">
        <v>75</v>
      </c>
      <c r="L68" t="s">
        <v>99</v>
      </c>
      <c r="M68" t="s">
        <v>100</v>
      </c>
      <c r="N68" t="s">
        <v>333</v>
      </c>
      <c r="O68" t="s">
        <v>78</v>
      </c>
      <c r="P68" t="str">
        <f>"CAPE TOWN                     "</f>
        <v xml:space="preserve">CAPE TOWN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9.6300000000000008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0.4</v>
      </c>
      <c r="BJ68">
        <v>1.8</v>
      </c>
      <c r="BK68">
        <v>2</v>
      </c>
      <c r="BL68">
        <v>51.5</v>
      </c>
      <c r="BM68">
        <v>7.73</v>
      </c>
      <c r="BN68">
        <v>59.23</v>
      </c>
      <c r="BO68">
        <v>59.23</v>
      </c>
      <c r="BQ68" t="s">
        <v>334</v>
      </c>
      <c r="BR68" t="s">
        <v>238</v>
      </c>
      <c r="BS68" s="2">
        <v>44361</v>
      </c>
      <c r="BT68" s="3">
        <v>0.40902777777777777</v>
      </c>
      <c r="BU68" t="s">
        <v>335</v>
      </c>
      <c r="BV68" t="s">
        <v>79</v>
      </c>
      <c r="BY68">
        <v>8841.36</v>
      </c>
      <c r="BZ68" t="s">
        <v>82</v>
      </c>
      <c r="CA68" t="s">
        <v>114</v>
      </c>
      <c r="CC68" t="s">
        <v>100</v>
      </c>
      <c r="CD68">
        <v>4092</v>
      </c>
      <c r="CE68" t="s">
        <v>95</v>
      </c>
      <c r="CF68" s="2">
        <v>44362</v>
      </c>
      <c r="CI68">
        <v>1</v>
      </c>
      <c r="CJ68">
        <v>1</v>
      </c>
      <c r="CK68">
        <v>21</v>
      </c>
      <c r="CL68" t="s">
        <v>81</v>
      </c>
    </row>
    <row r="69" spans="1:90" x14ac:dyDescent="0.25">
      <c r="A69" t="s">
        <v>209</v>
      </c>
      <c r="B69" t="s">
        <v>210</v>
      </c>
      <c r="C69" t="s">
        <v>72</v>
      </c>
      <c r="E69" t="str">
        <f>"009941483525"</f>
        <v>009941483525</v>
      </c>
      <c r="F69" s="2">
        <v>44356</v>
      </c>
      <c r="G69">
        <v>202112</v>
      </c>
      <c r="H69" t="s">
        <v>76</v>
      </c>
      <c r="I69" t="s">
        <v>77</v>
      </c>
      <c r="J69" t="s">
        <v>211</v>
      </c>
      <c r="K69" t="s">
        <v>75</v>
      </c>
      <c r="L69" t="s">
        <v>107</v>
      </c>
      <c r="M69" t="s">
        <v>108</v>
      </c>
      <c r="N69" t="s">
        <v>217</v>
      </c>
      <c r="O69" t="s">
        <v>136</v>
      </c>
      <c r="P69" t="str">
        <f>"463987 463936                 "</f>
        <v xml:space="preserve">463987 463936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55.32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2</v>
      </c>
      <c r="BI69">
        <v>18.399999999999999</v>
      </c>
      <c r="BJ69">
        <v>37.5</v>
      </c>
      <c r="BK69">
        <v>38</v>
      </c>
      <c r="BL69">
        <v>300.83999999999997</v>
      </c>
      <c r="BM69">
        <v>45.13</v>
      </c>
      <c r="BN69">
        <v>345.97</v>
      </c>
      <c r="BO69">
        <v>345.97</v>
      </c>
      <c r="BQ69" t="s">
        <v>173</v>
      </c>
      <c r="BR69" t="s">
        <v>215</v>
      </c>
      <c r="BS69" s="2">
        <v>44358</v>
      </c>
      <c r="BT69" s="3">
        <v>0.71875</v>
      </c>
      <c r="BU69" t="s">
        <v>219</v>
      </c>
      <c r="BV69" t="s">
        <v>79</v>
      </c>
      <c r="BY69">
        <v>187498.64</v>
      </c>
      <c r="CC69" t="s">
        <v>108</v>
      </c>
      <c r="CD69">
        <v>6530</v>
      </c>
      <c r="CE69" t="s">
        <v>95</v>
      </c>
      <c r="CF69" s="2">
        <v>44358</v>
      </c>
      <c r="CI69">
        <v>0</v>
      </c>
      <c r="CJ69">
        <v>0</v>
      </c>
      <c r="CK69" t="s">
        <v>144</v>
      </c>
      <c r="CL69" t="s">
        <v>81</v>
      </c>
    </row>
    <row r="70" spans="1:90" x14ac:dyDescent="0.25">
      <c r="A70" t="s">
        <v>209</v>
      </c>
      <c r="B70" t="s">
        <v>210</v>
      </c>
      <c r="C70" t="s">
        <v>72</v>
      </c>
      <c r="E70" t="str">
        <f>"009941483526"</f>
        <v>009941483526</v>
      </c>
      <c r="F70" s="2">
        <v>44356</v>
      </c>
      <c r="G70">
        <v>202112</v>
      </c>
      <c r="H70" t="s">
        <v>76</v>
      </c>
      <c r="I70" t="s">
        <v>77</v>
      </c>
      <c r="J70" t="s">
        <v>211</v>
      </c>
      <c r="K70" t="s">
        <v>75</v>
      </c>
      <c r="L70" t="s">
        <v>107</v>
      </c>
      <c r="M70" t="s">
        <v>108</v>
      </c>
      <c r="N70" t="s">
        <v>217</v>
      </c>
      <c r="O70" t="s">
        <v>136</v>
      </c>
      <c r="P70" t="str">
        <f>"464136                        "</f>
        <v xml:space="preserve">464136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23.47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7.9</v>
      </c>
      <c r="BJ70">
        <v>5.4</v>
      </c>
      <c r="BK70">
        <v>8</v>
      </c>
      <c r="BL70">
        <v>130.53</v>
      </c>
      <c r="BM70">
        <v>19.579999999999998</v>
      </c>
      <c r="BN70">
        <v>150.11000000000001</v>
      </c>
      <c r="BO70">
        <v>150.11000000000001</v>
      </c>
      <c r="BQ70" t="s">
        <v>218</v>
      </c>
      <c r="BR70" t="s">
        <v>215</v>
      </c>
      <c r="BS70" s="2">
        <v>44358</v>
      </c>
      <c r="BT70" s="3">
        <v>0.71805555555555556</v>
      </c>
      <c r="BU70" t="s">
        <v>219</v>
      </c>
      <c r="BV70" t="s">
        <v>79</v>
      </c>
      <c r="BY70">
        <v>26774.400000000001</v>
      </c>
      <c r="CC70" t="s">
        <v>108</v>
      </c>
      <c r="CD70">
        <v>6530</v>
      </c>
      <c r="CE70" t="s">
        <v>95</v>
      </c>
      <c r="CF70" s="2">
        <v>44358</v>
      </c>
      <c r="CI70">
        <v>0</v>
      </c>
      <c r="CJ70">
        <v>0</v>
      </c>
      <c r="CK70" t="s">
        <v>144</v>
      </c>
      <c r="CL70" t="s">
        <v>81</v>
      </c>
    </row>
    <row r="71" spans="1:90" x14ac:dyDescent="0.25">
      <c r="A71" t="s">
        <v>209</v>
      </c>
      <c r="B71" t="s">
        <v>210</v>
      </c>
      <c r="C71" t="s">
        <v>72</v>
      </c>
      <c r="E71" t="str">
        <f>"009941483528"</f>
        <v>009941483528</v>
      </c>
      <c r="F71" s="2">
        <v>44356</v>
      </c>
      <c r="G71">
        <v>202112</v>
      </c>
      <c r="H71" t="s">
        <v>76</v>
      </c>
      <c r="I71" t="s">
        <v>77</v>
      </c>
      <c r="J71" t="s">
        <v>211</v>
      </c>
      <c r="K71" t="s">
        <v>75</v>
      </c>
      <c r="L71" t="s">
        <v>212</v>
      </c>
      <c r="M71" t="s">
        <v>212</v>
      </c>
      <c r="N71" t="s">
        <v>336</v>
      </c>
      <c r="O71" t="s">
        <v>136</v>
      </c>
      <c r="P71" t="str">
        <f>"464312 464195                 "</f>
        <v xml:space="preserve">464312 464195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23.47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8.4</v>
      </c>
      <c r="BJ71">
        <v>2.6</v>
      </c>
      <c r="BK71">
        <v>9</v>
      </c>
      <c r="BL71">
        <v>130.53</v>
      </c>
      <c r="BM71">
        <v>19.579999999999998</v>
      </c>
      <c r="BN71">
        <v>150.11000000000001</v>
      </c>
      <c r="BO71">
        <v>150.11000000000001</v>
      </c>
      <c r="BQ71" t="s">
        <v>214</v>
      </c>
      <c r="BR71" t="s">
        <v>215</v>
      </c>
      <c r="BS71" s="2">
        <v>44362</v>
      </c>
      <c r="BT71" s="3">
        <v>0.46180555555555558</v>
      </c>
      <c r="BU71" t="s">
        <v>128</v>
      </c>
      <c r="BV71" t="s">
        <v>81</v>
      </c>
      <c r="BW71" t="s">
        <v>127</v>
      </c>
      <c r="BX71" t="s">
        <v>337</v>
      </c>
      <c r="BY71">
        <v>12983.81</v>
      </c>
      <c r="CA71" t="s">
        <v>208</v>
      </c>
      <c r="CC71" t="s">
        <v>212</v>
      </c>
      <c r="CD71">
        <v>6836</v>
      </c>
      <c r="CE71" t="s">
        <v>95</v>
      </c>
      <c r="CF71" s="2">
        <v>44364</v>
      </c>
      <c r="CI71">
        <v>3</v>
      </c>
      <c r="CJ71">
        <v>4</v>
      </c>
      <c r="CK71" t="s">
        <v>144</v>
      </c>
      <c r="CL71" t="s">
        <v>81</v>
      </c>
    </row>
    <row r="72" spans="1:90" x14ac:dyDescent="0.25">
      <c r="A72" t="s">
        <v>209</v>
      </c>
      <c r="B72" t="s">
        <v>210</v>
      </c>
      <c r="C72" t="s">
        <v>72</v>
      </c>
      <c r="E72" t="str">
        <f>"009940857338"</f>
        <v>009940857338</v>
      </c>
      <c r="F72" s="2">
        <v>44356</v>
      </c>
      <c r="G72">
        <v>202112</v>
      </c>
      <c r="H72" t="s">
        <v>125</v>
      </c>
      <c r="I72" t="s">
        <v>126</v>
      </c>
      <c r="J72" t="s">
        <v>248</v>
      </c>
      <c r="K72" t="s">
        <v>75</v>
      </c>
      <c r="L72" t="s">
        <v>92</v>
      </c>
      <c r="M72" t="s">
        <v>93</v>
      </c>
      <c r="N72" t="s">
        <v>384</v>
      </c>
      <c r="O72" t="s">
        <v>136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23.93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17.8</v>
      </c>
      <c r="BJ72">
        <v>19.600000000000001</v>
      </c>
      <c r="BK72">
        <v>20</v>
      </c>
      <c r="BL72">
        <v>132.99</v>
      </c>
      <c r="BM72">
        <v>19.95</v>
      </c>
      <c r="BN72">
        <v>152.94</v>
      </c>
      <c r="BO72">
        <v>152.94</v>
      </c>
      <c r="BQ72" t="s">
        <v>197</v>
      </c>
      <c r="BR72" t="s">
        <v>338</v>
      </c>
      <c r="BS72" s="2">
        <v>44358</v>
      </c>
      <c r="BT72" s="3">
        <v>0.39861111111111108</v>
      </c>
      <c r="BU72" t="s">
        <v>159</v>
      </c>
      <c r="BV72" t="s">
        <v>79</v>
      </c>
      <c r="BY72">
        <v>97939.04</v>
      </c>
      <c r="CA72" t="s">
        <v>98</v>
      </c>
      <c r="CC72" t="s">
        <v>93</v>
      </c>
      <c r="CD72">
        <v>6001</v>
      </c>
      <c r="CE72" t="s">
        <v>95</v>
      </c>
      <c r="CF72" s="2">
        <v>44358</v>
      </c>
      <c r="CI72">
        <v>2</v>
      </c>
      <c r="CJ72">
        <v>2</v>
      </c>
      <c r="CK72" t="s">
        <v>141</v>
      </c>
      <c r="CL72" t="s">
        <v>81</v>
      </c>
    </row>
    <row r="73" spans="1:90" x14ac:dyDescent="0.25">
      <c r="A73" t="s">
        <v>209</v>
      </c>
      <c r="B73" t="s">
        <v>210</v>
      </c>
      <c r="C73" t="s">
        <v>72</v>
      </c>
      <c r="E73" t="str">
        <f>"009940641808"</f>
        <v>009940641808</v>
      </c>
      <c r="F73" s="2">
        <v>44361</v>
      </c>
      <c r="G73">
        <v>202112</v>
      </c>
      <c r="H73" t="s">
        <v>105</v>
      </c>
      <c r="I73" t="s">
        <v>106</v>
      </c>
      <c r="J73" t="s">
        <v>382</v>
      </c>
      <c r="K73" t="s">
        <v>75</v>
      </c>
      <c r="L73" t="s">
        <v>132</v>
      </c>
      <c r="M73" t="s">
        <v>133</v>
      </c>
      <c r="N73" t="s">
        <v>339</v>
      </c>
      <c r="O73" t="s">
        <v>136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18.68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20.7</v>
      </c>
      <c r="BJ73">
        <v>24</v>
      </c>
      <c r="BK73">
        <v>24</v>
      </c>
      <c r="BL73">
        <v>104.88</v>
      </c>
      <c r="BM73">
        <v>15.73</v>
      </c>
      <c r="BN73">
        <v>120.61</v>
      </c>
      <c r="BO73">
        <v>120.61</v>
      </c>
      <c r="BQ73" t="s">
        <v>340</v>
      </c>
      <c r="BR73" t="s">
        <v>222</v>
      </c>
      <c r="BS73" s="2">
        <v>44362</v>
      </c>
      <c r="BT73" s="3">
        <v>0.50486111111111109</v>
      </c>
      <c r="BU73" t="s">
        <v>341</v>
      </c>
      <c r="BV73" t="s">
        <v>79</v>
      </c>
      <c r="BY73">
        <v>120194.55</v>
      </c>
      <c r="CC73" t="s">
        <v>133</v>
      </c>
      <c r="CD73">
        <v>6506</v>
      </c>
      <c r="CE73" t="s">
        <v>95</v>
      </c>
      <c r="CF73" s="2">
        <v>44362</v>
      </c>
      <c r="CI73">
        <v>0</v>
      </c>
      <c r="CJ73">
        <v>0</v>
      </c>
      <c r="CK73" t="s">
        <v>182</v>
      </c>
      <c r="CL73" t="s">
        <v>81</v>
      </c>
    </row>
    <row r="74" spans="1:90" x14ac:dyDescent="0.25">
      <c r="A74" t="s">
        <v>209</v>
      </c>
      <c r="B74" t="s">
        <v>210</v>
      </c>
      <c r="C74" t="s">
        <v>72</v>
      </c>
      <c r="E74" t="str">
        <f>"009941483533"</f>
        <v>009941483533</v>
      </c>
      <c r="F74" s="2">
        <v>44361</v>
      </c>
      <c r="G74">
        <v>202112</v>
      </c>
      <c r="H74" t="s">
        <v>76</v>
      </c>
      <c r="I74" t="s">
        <v>77</v>
      </c>
      <c r="J74" t="s">
        <v>211</v>
      </c>
      <c r="K74" t="s">
        <v>75</v>
      </c>
      <c r="L74" t="s">
        <v>107</v>
      </c>
      <c r="M74" t="s">
        <v>108</v>
      </c>
      <c r="N74" t="s">
        <v>217</v>
      </c>
      <c r="O74" t="s">
        <v>136</v>
      </c>
      <c r="P74" t="str">
        <f>"464681 464690 464683          "</f>
        <v xml:space="preserve">464681 464690 464683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317.01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98</v>
      </c>
      <c r="BJ74">
        <v>226.1</v>
      </c>
      <c r="BK74">
        <v>227</v>
      </c>
      <c r="BL74">
        <v>1700.31</v>
      </c>
      <c r="BM74">
        <v>255.05</v>
      </c>
      <c r="BN74">
        <v>1955.36</v>
      </c>
      <c r="BO74">
        <v>1955.36</v>
      </c>
      <c r="BQ74" t="s">
        <v>218</v>
      </c>
      <c r="BR74" t="s">
        <v>215</v>
      </c>
      <c r="BS74" s="2">
        <v>44364</v>
      </c>
      <c r="BT74" s="3">
        <v>0.60763888888888895</v>
      </c>
      <c r="BU74" t="s">
        <v>164</v>
      </c>
      <c r="BV74" t="s">
        <v>79</v>
      </c>
      <c r="BY74">
        <v>1130652</v>
      </c>
      <c r="CC74" t="s">
        <v>108</v>
      </c>
      <c r="CD74">
        <v>6529</v>
      </c>
      <c r="CE74" t="s">
        <v>95</v>
      </c>
      <c r="CF74" s="2">
        <v>44364</v>
      </c>
      <c r="CI74">
        <v>0</v>
      </c>
      <c r="CJ74">
        <v>0</v>
      </c>
      <c r="CK74" t="s">
        <v>144</v>
      </c>
      <c r="CL74" t="s">
        <v>81</v>
      </c>
    </row>
    <row r="75" spans="1:90" x14ac:dyDescent="0.25">
      <c r="A75" t="s">
        <v>209</v>
      </c>
      <c r="B75" t="s">
        <v>210</v>
      </c>
      <c r="C75" t="s">
        <v>72</v>
      </c>
      <c r="E75" t="str">
        <f>"009940641800"</f>
        <v>009940641800</v>
      </c>
      <c r="F75" s="2">
        <v>44361</v>
      </c>
      <c r="G75">
        <v>202112</v>
      </c>
      <c r="H75" t="s">
        <v>105</v>
      </c>
      <c r="I75" t="s">
        <v>106</v>
      </c>
      <c r="J75" t="s">
        <v>382</v>
      </c>
      <c r="K75" t="s">
        <v>75</v>
      </c>
      <c r="L75" t="s">
        <v>119</v>
      </c>
      <c r="M75" t="s">
        <v>120</v>
      </c>
      <c r="N75" t="s">
        <v>392</v>
      </c>
      <c r="O75" t="s">
        <v>136</v>
      </c>
      <c r="P75" t="str">
        <f>"DURBAN                        "</f>
        <v xml:space="preserve">DURBAN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19.71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4</v>
      </c>
      <c r="BI75">
        <v>14.5</v>
      </c>
      <c r="BJ75">
        <v>9</v>
      </c>
      <c r="BK75">
        <v>15</v>
      </c>
      <c r="BL75">
        <v>110.42</v>
      </c>
      <c r="BM75">
        <v>16.559999999999999</v>
      </c>
      <c r="BN75">
        <v>126.98</v>
      </c>
      <c r="BO75">
        <v>126.98</v>
      </c>
      <c r="BQ75" t="s">
        <v>342</v>
      </c>
      <c r="BR75" t="s">
        <v>343</v>
      </c>
      <c r="BS75" s="2">
        <v>44364</v>
      </c>
      <c r="BT75" s="3">
        <v>0.4069444444444445</v>
      </c>
      <c r="BU75" t="s">
        <v>344</v>
      </c>
      <c r="BV75" t="s">
        <v>79</v>
      </c>
      <c r="BY75">
        <v>45042.69</v>
      </c>
      <c r="CA75" t="s">
        <v>121</v>
      </c>
      <c r="CC75" t="s">
        <v>120</v>
      </c>
      <c r="CD75">
        <v>4300</v>
      </c>
      <c r="CE75" t="s">
        <v>95</v>
      </c>
      <c r="CF75" s="2">
        <v>44364</v>
      </c>
      <c r="CI75">
        <v>2</v>
      </c>
      <c r="CJ75">
        <v>3</v>
      </c>
      <c r="CK75" t="s">
        <v>141</v>
      </c>
      <c r="CL75" t="s">
        <v>81</v>
      </c>
    </row>
    <row r="76" spans="1:90" x14ac:dyDescent="0.25">
      <c r="A76" t="s">
        <v>209</v>
      </c>
      <c r="B76" t="s">
        <v>210</v>
      </c>
      <c r="C76" t="s">
        <v>72</v>
      </c>
      <c r="E76" t="str">
        <f>"009941483532"</f>
        <v>009941483532</v>
      </c>
      <c r="F76" s="2">
        <v>44361</v>
      </c>
      <c r="G76">
        <v>202112</v>
      </c>
      <c r="H76" t="s">
        <v>76</v>
      </c>
      <c r="I76" t="s">
        <v>77</v>
      </c>
      <c r="J76" t="s">
        <v>211</v>
      </c>
      <c r="K76" t="s">
        <v>75</v>
      </c>
      <c r="L76" t="s">
        <v>212</v>
      </c>
      <c r="M76" t="s">
        <v>212</v>
      </c>
      <c r="N76" t="s">
        <v>345</v>
      </c>
      <c r="O76" t="s">
        <v>136</v>
      </c>
      <c r="P76" t="str">
        <f>"464696                        "</f>
        <v xml:space="preserve">464696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23.47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10.8</v>
      </c>
      <c r="BJ76">
        <v>7.7</v>
      </c>
      <c r="BK76">
        <v>11</v>
      </c>
      <c r="BL76">
        <v>130.53</v>
      </c>
      <c r="BM76">
        <v>19.579999999999998</v>
      </c>
      <c r="BN76">
        <v>150.11000000000001</v>
      </c>
      <c r="BO76">
        <v>150.11000000000001</v>
      </c>
      <c r="BQ76" t="s">
        <v>214</v>
      </c>
      <c r="BR76" t="s">
        <v>215</v>
      </c>
      <c r="BS76" s="2">
        <v>44365</v>
      </c>
      <c r="BT76" s="3">
        <v>0.52708333333333335</v>
      </c>
      <c r="BU76" t="s">
        <v>346</v>
      </c>
      <c r="BV76" t="s">
        <v>79</v>
      </c>
      <c r="BY76">
        <v>38736.43</v>
      </c>
      <c r="CA76" t="s">
        <v>316</v>
      </c>
      <c r="CC76" t="s">
        <v>212</v>
      </c>
      <c r="CD76">
        <v>6835</v>
      </c>
      <c r="CE76" t="s">
        <v>95</v>
      </c>
      <c r="CF76" s="2">
        <v>44369</v>
      </c>
      <c r="CI76">
        <v>3</v>
      </c>
      <c r="CJ76">
        <v>4</v>
      </c>
      <c r="CK76" t="s">
        <v>144</v>
      </c>
      <c r="CL76" t="s">
        <v>81</v>
      </c>
    </row>
    <row r="77" spans="1:90" x14ac:dyDescent="0.25">
      <c r="A77" t="s">
        <v>209</v>
      </c>
      <c r="B77" t="s">
        <v>210</v>
      </c>
      <c r="C77" t="s">
        <v>72</v>
      </c>
      <c r="E77" t="str">
        <f>"009938822220"</f>
        <v>009938822220</v>
      </c>
      <c r="F77" s="2">
        <v>44361</v>
      </c>
      <c r="G77">
        <v>202112</v>
      </c>
      <c r="H77" t="s">
        <v>76</v>
      </c>
      <c r="I77" t="s">
        <v>77</v>
      </c>
      <c r="J77" t="s">
        <v>386</v>
      </c>
      <c r="K77" t="s">
        <v>75</v>
      </c>
      <c r="L77" t="s">
        <v>200</v>
      </c>
      <c r="M77" t="s">
        <v>191</v>
      </c>
      <c r="N77" t="s">
        <v>385</v>
      </c>
      <c r="O77" t="s">
        <v>136</v>
      </c>
      <c r="P77" t="str">
        <f>"...                           "</f>
        <v xml:space="preserve">...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13.54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3.3</v>
      </c>
      <c r="BJ77">
        <v>2.5</v>
      </c>
      <c r="BK77">
        <v>4</v>
      </c>
      <c r="BL77">
        <v>77.42</v>
      </c>
      <c r="BM77">
        <v>11.61</v>
      </c>
      <c r="BN77">
        <v>89.03</v>
      </c>
      <c r="BO77">
        <v>89.03</v>
      </c>
      <c r="BQ77" t="s">
        <v>347</v>
      </c>
      <c r="BR77" t="s">
        <v>348</v>
      </c>
      <c r="BS77" s="2">
        <v>44362</v>
      </c>
      <c r="BT77" s="3">
        <v>0.3972222222222222</v>
      </c>
      <c r="BU77" t="s">
        <v>349</v>
      </c>
      <c r="BV77" t="s">
        <v>79</v>
      </c>
      <c r="BY77">
        <v>12417.67</v>
      </c>
      <c r="CA77" t="s">
        <v>350</v>
      </c>
      <c r="CC77" t="s">
        <v>191</v>
      </c>
      <c r="CD77">
        <v>1200</v>
      </c>
      <c r="CE77" t="s">
        <v>95</v>
      </c>
      <c r="CF77" s="2">
        <v>44362</v>
      </c>
      <c r="CI77">
        <v>1</v>
      </c>
      <c r="CJ77">
        <v>1</v>
      </c>
      <c r="CK77" t="s">
        <v>182</v>
      </c>
      <c r="CL77" t="s">
        <v>81</v>
      </c>
    </row>
    <row r="78" spans="1:90" x14ac:dyDescent="0.25">
      <c r="A78" t="s">
        <v>209</v>
      </c>
      <c r="B78" t="s">
        <v>210</v>
      </c>
      <c r="C78" t="s">
        <v>72</v>
      </c>
      <c r="E78" t="str">
        <f>"009940641805"</f>
        <v>009940641805</v>
      </c>
      <c r="F78" s="2">
        <v>44357</v>
      </c>
      <c r="G78">
        <v>202112</v>
      </c>
      <c r="H78" t="s">
        <v>105</v>
      </c>
      <c r="I78" t="s">
        <v>106</v>
      </c>
      <c r="J78" t="s">
        <v>382</v>
      </c>
      <c r="K78" t="s">
        <v>75</v>
      </c>
      <c r="L78" t="s">
        <v>125</v>
      </c>
      <c r="M78" t="s">
        <v>126</v>
      </c>
      <c r="N78" t="s">
        <v>383</v>
      </c>
      <c r="O78" t="s">
        <v>78</v>
      </c>
      <c r="P78" t="str">
        <f>"NA                            "</f>
        <v xml:space="preserve">NA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81.8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10</v>
      </c>
      <c r="BJ78">
        <v>16.7</v>
      </c>
      <c r="BK78">
        <v>17</v>
      </c>
      <c r="BL78">
        <v>437.47</v>
      </c>
      <c r="BM78">
        <v>65.62</v>
      </c>
      <c r="BN78">
        <v>503.09</v>
      </c>
      <c r="BO78">
        <v>503.09</v>
      </c>
      <c r="BQ78" t="s">
        <v>351</v>
      </c>
      <c r="BR78" t="s">
        <v>222</v>
      </c>
      <c r="BS78" s="2">
        <v>44358</v>
      </c>
      <c r="BT78" s="3">
        <v>0.37361111111111112</v>
      </c>
      <c r="BU78" t="s">
        <v>352</v>
      </c>
      <c r="BV78" t="s">
        <v>79</v>
      </c>
      <c r="BY78">
        <v>83585.600000000006</v>
      </c>
      <c r="BZ78" t="s">
        <v>82</v>
      </c>
      <c r="CA78" t="s">
        <v>131</v>
      </c>
      <c r="CC78" t="s">
        <v>126</v>
      </c>
      <c r="CD78">
        <v>1683</v>
      </c>
      <c r="CE78" t="s">
        <v>95</v>
      </c>
      <c r="CF78" s="2">
        <v>44359</v>
      </c>
      <c r="CI78">
        <v>1</v>
      </c>
      <c r="CJ78">
        <v>1</v>
      </c>
      <c r="CK78">
        <v>21</v>
      </c>
      <c r="CL78" t="s">
        <v>81</v>
      </c>
    </row>
    <row r="79" spans="1:90" x14ac:dyDescent="0.25">
      <c r="A79" t="s">
        <v>209</v>
      </c>
      <c r="B79" t="s">
        <v>210</v>
      </c>
      <c r="C79" t="s">
        <v>72</v>
      </c>
      <c r="E79" t="str">
        <f>"009940648452"</f>
        <v>009940648452</v>
      </c>
      <c r="F79" s="2">
        <v>44357</v>
      </c>
      <c r="G79">
        <v>202112</v>
      </c>
      <c r="H79" t="s">
        <v>105</v>
      </c>
      <c r="I79" t="s">
        <v>106</v>
      </c>
      <c r="J79" t="s">
        <v>225</v>
      </c>
      <c r="K79" t="s">
        <v>75</v>
      </c>
      <c r="L79" t="s">
        <v>101</v>
      </c>
      <c r="M79" t="s">
        <v>102</v>
      </c>
      <c r="N79" t="s">
        <v>387</v>
      </c>
      <c r="O79" t="s">
        <v>78</v>
      </c>
      <c r="P79" t="str">
        <f>"COST CENTRE 11252332B         "</f>
        <v xml:space="preserve">COST CENTRE 11252332B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9.6300000000000008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0.1</v>
      </c>
      <c r="BJ79">
        <v>0.7</v>
      </c>
      <c r="BK79">
        <v>1</v>
      </c>
      <c r="BL79">
        <v>51.5</v>
      </c>
      <c r="BM79">
        <v>7.73</v>
      </c>
      <c r="BN79">
        <v>59.23</v>
      </c>
      <c r="BO79">
        <v>59.23</v>
      </c>
      <c r="BQ79" t="s">
        <v>353</v>
      </c>
      <c r="BR79" t="s">
        <v>268</v>
      </c>
      <c r="BS79" s="2">
        <v>44358</v>
      </c>
      <c r="BT79" s="3">
        <v>0.32847222222222222</v>
      </c>
      <c r="BU79" t="s">
        <v>269</v>
      </c>
      <c r="BV79" t="s">
        <v>79</v>
      </c>
      <c r="BY79">
        <v>3592.6</v>
      </c>
      <c r="BZ79" t="s">
        <v>82</v>
      </c>
      <c r="CA79" t="s">
        <v>183</v>
      </c>
      <c r="CC79" t="s">
        <v>102</v>
      </c>
      <c r="CD79">
        <v>2021</v>
      </c>
      <c r="CE79" t="s">
        <v>95</v>
      </c>
      <c r="CF79" s="2">
        <v>44359</v>
      </c>
      <c r="CI79">
        <v>1</v>
      </c>
      <c r="CJ79">
        <v>1</v>
      </c>
      <c r="CK79">
        <v>21</v>
      </c>
      <c r="CL79" t="s">
        <v>81</v>
      </c>
    </row>
    <row r="80" spans="1:90" x14ac:dyDescent="0.25">
      <c r="A80" t="s">
        <v>209</v>
      </c>
      <c r="B80" t="s">
        <v>210</v>
      </c>
      <c r="C80" t="s">
        <v>72</v>
      </c>
      <c r="E80" t="str">
        <f>"009941020933"</f>
        <v>009941020933</v>
      </c>
      <c r="F80" s="2">
        <v>44361</v>
      </c>
      <c r="G80">
        <v>202112</v>
      </c>
      <c r="H80" t="s">
        <v>92</v>
      </c>
      <c r="I80" t="s">
        <v>93</v>
      </c>
      <c r="J80" t="s">
        <v>384</v>
      </c>
      <c r="K80" t="s">
        <v>75</v>
      </c>
      <c r="L80" t="s">
        <v>125</v>
      </c>
      <c r="M80" t="s">
        <v>126</v>
      </c>
      <c r="N80" t="s">
        <v>233</v>
      </c>
      <c r="O80" t="s">
        <v>136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34.06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2</v>
      </c>
      <c r="BI80">
        <v>22</v>
      </c>
      <c r="BJ80">
        <v>32</v>
      </c>
      <c r="BK80">
        <v>32</v>
      </c>
      <c r="BL80">
        <v>187.16</v>
      </c>
      <c r="BM80">
        <v>28.07</v>
      </c>
      <c r="BN80">
        <v>215.23</v>
      </c>
      <c r="BO80">
        <v>215.23</v>
      </c>
      <c r="BQ80" t="s">
        <v>234</v>
      </c>
      <c r="BR80" t="s">
        <v>235</v>
      </c>
      <c r="BS80" s="2">
        <v>44364</v>
      </c>
      <c r="BT80" s="3">
        <v>0.60069444444444442</v>
      </c>
      <c r="BU80" t="s">
        <v>236</v>
      </c>
      <c r="BV80" t="s">
        <v>79</v>
      </c>
      <c r="BY80">
        <v>80000</v>
      </c>
      <c r="CA80" t="s">
        <v>237</v>
      </c>
      <c r="CC80" t="s">
        <v>126</v>
      </c>
      <c r="CD80">
        <v>1682</v>
      </c>
      <c r="CE80" t="s">
        <v>95</v>
      </c>
      <c r="CF80" s="2">
        <v>44365</v>
      </c>
      <c r="CI80">
        <v>2</v>
      </c>
      <c r="CJ80">
        <v>3</v>
      </c>
      <c r="CK80" t="s">
        <v>141</v>
      </c>
      <c r="CL80" t="s">
        <v>81</v>
      </c>
    </row>
    <row r="81" spans="1:90" x14ac:dyDescent="0.25">
      <c r="A81" t="s">
        <v>209</v>
      </c>
      <c r="B81" t="s">
        <v>210</v>
      </c>
      <c r="C81" t="s">
        <v>72</v>
      </c>
      <c r="E81" t="str">
        <f>"009941551622"</f>
        <v>009941551622</v>
      </c>
      <c r="F81" s="2">
        <v>44361</v>
      </c>
      <c r="G81">
        <v>202112</v>
      </c>
      <c r="H81" t="s">
        <v>125</v>
      </c>
      <c r="I81" t="s">
        <v>126</v>
      </c>
      <c r="J81" t="s">
        <v>383</v>
      </c>
      <c r="K81" t="s">
        <v>75</v>
      </c>
      <c r="L81" t="s">
        <v>142</v>
      </c>
      <c r="M81" t="s">
        <v>106</v>
      </c>
      <c r="N81" t="s">
        <v>393</v>
      </c>
      <c r="O81" t="s">
        <v>136</v>
      </c>
      <c r="P81" t="str">
        <f>"NA                            "</f>
        <v xml:space="preserve">NA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19.71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11.3</v>
      </c>
      <c r="BJ81">
        <v>11.1</v>
      </c>
      <c r="BK81">
        <v>12</v>
      </c>
      <c r="BL81">
        <v>110.42</v>
      </c>
      <c r="BM81">
        <v>16.559999999999999</v>
      </c>
      <c r="BN81">
        <v>126.98</v>
      </c>
      <c r="BO81">
        <v>126.98</v>
      </c>
      <c r="BQ81" t="s">
        <v>292</v>
      </c>
      <c r="BR81" t="s">
        <v>199</v>
      </c>
      <c r="BS81" s="2">
        <v>44364</v>
      </c>
      <c r="BT81" s="3">
        <v>0.49861111111111112</v>
      </c>
      <c r="BU81" t="s">
        <v>163</v>
      </c>
      <c r="BV81" t="s">
        <v>79</v>
      </c>
      <c r="BY81">
        <v>55658.34</v>
      </c>
      <c r="CA81" t="s">
        <v>194</v>
      </c>
      <c r="CC81" t="s">
        <v>106</v>
      </c>
      <c r="CD81">
        <v>7800</v>
      </c>
      <c r="CE81" t="s">
        <v>95</v>
      </c>
      <c r="CF81" s="2">
        <v>44365</v>
      </c>
      <c r="CI81">
        <v>2</v>
      </c>
      <c r="CJ81">
        <v>3</v>
      </c>
      <c r="CK81" t="s">
        <v>141</v>
      </c>
      <c r="CL81" t="s">
        <v>81</v>
      </c>
    </row>
    <row r="82" spans="1:90" x14ac:dyDescent="0.25">
      <c r="A82" t="s">
        <v>209</v>
      </c>
      <c r="B82" t="s">
        <v>210</v>
      </c>
      <c r="C82" t="s">
        <v>72</v>
      </c>
      <c r="E82" t="str">
        <f>"009939486965"</f>
        <v>009939486965</v>
      </c>
      <c r="F82" s="2">
        <v>44362</v>
      </c>
      <c r="G82">
        <v>202112</v>
      </c>
      <c r="H82" t="s">
        <v>76</v>
      </c>
      <c r="I82" t="s">
        <v>77</v>
      </c>
      <c r="J82" t="s">
        <v>325</v>
      </c>
      <c r="K82" t="s">
        <v>75</v>
      </c>
      <c r="L82" t="s">
        <v>105</v>
      </c>
      <c r="M82" t="s">
        <v>106</v>
      </c>
      <c r="N82" t="s">
        <v>275</v>
      </c>
      <c r="O82" t="s">
        <v>78</v>
      </c>
      <c r="P82" t="str">
        <f>"...                           "</f>
        <v xml:space="preserve">...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9.6300000000000008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51.5</v>
      </c>
      <c r="BM82">
        <v>7.73</v>
      </c>
      <c r="BN82">
        <v>59.23</v>
      </c>
      <c r="BO82">
        <v>59.23</v>
      </c>
      <c r="BQ82" t="s">
        <v>276</v>
      </c>
      <c r="BR82" t="s">
        <v>178</v>
      </c>
      <c r="BS82" s="2">
        <v>44364</v>
      </c>
      <c r="BT82" s="3">
        <v>0.51388888888888895</v>
      </c>
      <c r="BU82" t="s">
        <v>354</v>
      </c>
      <c r="BV82" t="s">
        <v>81</v>
      </c>
      <c r="BW82" t="s">
        <v>104</v>
      </c>
      <c r="BX82" t="s">
        <v>113</v>
      </c>
      <c r="BY82">
        <v>1200</v>
      </c>
      <c r="BZ82" t="s">
        <v>82</v>
      </c>
      <c r="CA82" t="s">
        <v>110</v>
      </c>
      <c r="CC82" t="s">
        <v>106</v>
      </c>
      <c r="CD82">
        <v>8000</v>
      </c>
      <c r="CE82" t="s">
        <v>95</v>
      </c>
      <c r="CF82" s="2">
        <v>44365</v>
      </c>
      <c r="CI82">
        <v>1</v>
      </c>
      <c r="CJ82">
        <v>2</v>
      </c>
      <c r="CK82">
        <v>21</v>
      </c>
      <c r="CL82" t="s">
        <v>81</v>
      </c>
    </row>
    <row r="83" spans="1:90" x14ac:dyDescent="0.25">
      <c r="A83" t="s">
        <v>209</v>
      </c>
      <c r="B83" t="s">
        <v>210</v>
      </c>
      <c r="C83" t="s">
        <v>72</v>
      </c>
      <c r="E83" t="str">
        <f>"009938634396"</f>
        <v>009938634396</v>
      </c>
      <c r="F83" s="2">
        <v>44362</v>
      </c>
      <c r="G83">
        <v>202112</v>
      </c>
      <c r="H83" t="s">
        <v>73</v>
      </c>
      <c r="I83" t="s">
        <v>74</v>
      </c>
      <c r="J83" t="s">
        <v>225</v>
      </c>
      <c r="K83" t="s">
        <v>75</v>
      </c>
      <c r="L83" t="s">
        <v>99</v>
      </c>
      <c r="M83" t="s">
        <v>100</v>
      </c>
      <c r="N83" t="s">
        <v>385</v>
      </c>
      <c r="O83" t="s">
        <v>78</v>
      </c>
      <c r="P83" t="str">
        <f>"NO REF.                       "</f>
        <v xml:space="preserve">NO REF.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9.6300000000000008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51.5</v>
      </c>
      <c r="BM83">
        <v>7.73</v>
      </c>
      <c r="BN83">
        <v>59.23</v>
      </c>
      <c r="BO83">
        <v>59.23</v>
      </c>
      <c r="BQ83" t="s">
        <v>355</v>
      </c>
      <c r="BR83" t="s">
        <v>257</v>
      </c>
      <c r="BS83" s="2">
        <v>44364</v>
      </c>
      <c r="BT83" s="3">
        <v>0.42291666666666666</v>
      </c>
      <c r="BU83" t="s">
        <v>283</v>
      </c>
      <c r="BV83" t="s">
        <v>79</v>
      </c>
      <c r="BY83">
        <v>1200</v>
      </c>
      <c r="BZ83" t="s">
        <v>82</v>
      </c>
      <c r="CA83" t="s">
        <v>162</v>
      </c>
      <c r="CC83" t="s">
        <v>100</v>
      </c>
      <c r="CD83">
        <v>4051</v>
      </c>
      <c r="CE83" t="s">
        <v>140</v>
      </c>
      <c r="CF83" s="2">
        <v>44365</v>
      </c>
      <c r="CI83">
        <v>1</v>
      </c>
      <c r="CJ83">
        <v>2</v>
      </c>
      <c r="CK83">
        <v>21</v>
      </c>
      <c r="CL83" t="s">
        <v>81</v>
      </c>
    </row>
    <row r="84" spans="1:90" x14ac:dyDescent="0.25">
      <c r="A84" t="s">
        <v>209</v>
      </c>
      <c r="B84" t="s">
        <v>210</v>
      </c>
      <c r="C84" t="s">
        <v>72</v>
      </c>
      <c r="E84" t="str">
        <f>"009938634393"</f>
        <v>009938634393</v>
      </c>
      <c r="F84" s="2">
        <v>44362</v>
      </c>
      <c r="G84">
        <v>202112</v>
      </c>
      <c r="H84" t="s">
        <v>73</v>
      </c>
      <c r="I84" t="s">
        <v>74</v>
      </c>
      <c r="J84" t="s">
        <v>225</v>
      </c>
      <c r="K84" t="s">
        <v>75</v>
      </c>
      <c r="L84" t="s">
        <v>105</v>
      </c>
      <c r="M84" t="s">
        <v>106</v>
      </c>
      <c r="N84" t="s">
        <v>225</v>
      </c>
      <c r="O84" t="s">
        <v>78</v>
      </c>
      <c r="P84" t="str">
        <f>"NO REF                        "</f>
        <v xml:space="preserve">NO REF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9.6300000000000008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51.5</v>
      </c>
      <c r="BM84">
        <v>7.73</v>
      </c>
      <c r="BN84">
        <v>59.23</v>
      </c>
      <c r="BO84">
        <v>59.23</v>
      </c>
      <c r="BQ84" t="s">
        <v>356</v>
      </c>
      <c r="BR84" t="s">
        <v>140</v>
      </c>
      <c r="BS84" s="2">
        <v>44364</v>
      </c>
      <c r="BT84" s="3">
        <v>0.50763888888888886</v>
      </c>
      <c r="BU84" t="s">
        <v>280</v>
      </c>
      <c r="BV84" t="s">
        <v>81</v>
      </c>
      <c r="BW84" t="s">
        <v>112</v>
      </c>
      <c r="BX84" t="s">
        <v>113</v>
      </c>
      <c r="BY84">
        <v>1200</v>
      </c>
      <c r="BZ84" t="s">
        <v>82</v>
      </c>
      <c r="CA84" t="s">
        <v>110</v>
      </c>
      <c r="CC84" t="s">
        <v>106</v>
      </c>
      <c r="CD84">
        <v>7460</v>
      </c>
      <c r="CE84" t="s">
        <v>95</v>
      </c>
      <c r="CF84" s="2">
        <v>44365</v>
      </c>
      <c r="CI84">
        <v>1</v>
      </c>
      <c r="CJ84">
        <v>2</v>
      </c>
      <c r="CK84">
        <v>21</v>
      </c>
      <c r="CL84" t="s">
        <v>81</v>
      </c>
    </row>
    <row r="85" spans="1:90" x14ac:dyDescent="0.25">
      <c r="A85" t="s">
        <v>209</v>
      </c>
      <c r="B85" t="s">
        <v>210</v>
      </c>
      <c r="C85" t="s">
        <v>72</v>
      </c>
      <c r="E85" t="str">
        <f>"080010143145"</f>
        <v>080010143145</v>
      </c>
      <c r="F85" s="2">
        <v>44361</v>
      </c>
      <c r="G85">
        <v>202112</v>
      </c>
      <c r="H85" t="s">
        <v>92</v>
      </c>
      <c r="I85" t="s">
        <v>93</v>
      </c>
      <c r="J85" t="s">
        <v>357</v>
      </c>
      <c r="K85" t="s">
        <v>75</v>
      </c>
      <c r="L85" t="s">
        <v>125</v>
      </c>
      <c r="M85" t="s">
        <v>126</v>
      </c>
      <c r="N85" t="s">
        <v>383</v>
      </c>
      <c r="O85" t="s">
        <v>78</v>
      </c>
      <c r="P85" t="str">
        <f>"-                             "</f>
        <v xml:space="preserve">-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9.6300000000000008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51.5</v>
      </c>
      <c r="BM85">
        <v>7.73</v>
      </c>
      <c r="BN85">
        <v>59.23</v>
      </c>
      <c r="BO85">
        <v>59.23</v>
      </c>
      <c r="BP85" t="s">
        <v>135</v>
      </c>
      <c r="BQ85" t="s">
        <v>358</v>
      </c>
      <c r="BR85" t="s">
        <v>155</v>
      </c>
      <c r="BS85" s="2">
        <v>44364</v>
      </c>
      <c r="BT85" s="3">
        <v>0.43402777777777773</v>
      </c>
      <c r="BU85" t="s">
        <v>203</v>
      </c>
      <c r="BV85" t="s">
        <v>79</v>
      </c>
      <c r="BY85">
        <v>1200</v>
      </c>
      <c r="CA85" t="s">
        <v>131</v>
      </c>
      <c r="CC85" t="s">
        <v>126</v>
      </c>
      <c r="CD85">
        <v>1683</v>
      </c>
      <c r="CE85" t="s">
        <v>83</v>
      </c>
      <c r="CF85" s="2">
        <v>44365</v>
      </c>
      <c r="CI85">
        <v>1</v>
      </c>
      <c r="CJ85">
        <v>2</v>
      </c>
      <c r="CK85">
        <v>21</v>
      </c>
      <c r="CL85" t="s">
        <v>81</v>
      </c>
    </row>
    <row r="86" spans="1:90" x14ac:dyDescent="0.25">
      <c r="A86" t="s">
        <v>209</v>
      </c>
      <c r="B86" t="s">
        <v>210</v>
      </c>
      <c r="C86" t="s">
        <v>72</v>
      </c>
      <c r="E86" t="str">
        <f>"009941551621"</f>
        <v>009941551621</v>
      </c>
      <c r="F86" s="2">
        <v>44361</v>
      </c>
      <c r="G86">
        <v>202112</v>
      </c>
      <c r="H86" t="s">
        <v>125</v>
      </c>
      <c r="I86" t="s">
        <v>126</v>
      </c>
      <c r="J86" t="s">
        <v>383</v>
      </c>
      <c r="K86" t="s">
        <v>75</v>
      </c>
      <c r="L86" t="s">
        <v>105</v>
      </c>
      <c r="M86" t="s">
        <v>106</v>
      </c>
      <c r="N86" t="s">
        <v>319</v>
      </c>
      <c r="O86" t="s">
        <v>78</v>
      </c>
      <c r="P86" t="str">
        <f>"NA                            "</f>
        <v xml:space="preserve">NA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9.6300000000000008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51.5</v>
      </c>
      <c r="BM86">
        <v>7.73</v>
      </c>
      <c r="BN86">
        <v>59.23</v>
      </c>
      <c r="BO86">
        <v>59.23</v>
      </c>
      <c r="BQ86" t="s">
        <v>359</v>
      </c>
      <c r="BR86" t="s">
        <v>199</v>
      </c>
      <c r="BS86" s="2">
        <v>44362</v>
      </c>
      <c r="BT86" s="3">
        <v>0.41736111111111113</v>
      </c>
      <c r="BU86" t="s">
        <v>360</v>
      </c>
      <c r="BV86" t="s">
        <v>79</v>
      </c>
      <c r="BY86">
        <v>1200</v>
      </c>
      <c r="BZ86" t="s">
        <v>82</v>
      </c>
      <c r="CA86" t="s">
        <v>185</v>
      </c>
      <c r="CC86" t="s">
        <v>106</v>
      </c>
      <c r="CD86">
        <v>8001</v>
      </c>
      <c r="CE86" t="s">
        <v>95</v>
      </c>
      <c r="CF86" s="2">
        <v>44369</v>
      </c>
      <c r="CI86">
        <v>1</v>
      </c>
      <c r="CJ86">
        <v>1</v>
      </c>
      <c r="CK86">
        <v>21</v>
      </c>
      <c r="CL86" t="s">
        <v>81</v>
      </c>
    </row>
    <row r="87" spans="1:90" x14ac:dyDescent="0.25">
      <c r="A87" t="s">
        <v>209</v>
      </c>
      <c r="B87" t="s">
        <v>210</v>
      </c>
      <c r="C87" t="s">
        <v>72</v>
      </c>
      <c r="E87" t="str">
        <f>"009940641807"</f>
        <v>009940641807</v>
      </c>
      <c r="F87" s="2">
        <v>44358</v>
      </c>
      <c r="G87">
        <v>202112</v>
      </c>
      <c r="H87" t="s">
        <v>105</v>
      </c>
      <c r="I87" t="s">
        <v>106</v>
      </c>
      <c r="J87" t="s">
        <v>382</v>
      </c>
      <c r="K87" t="s">
        <v>75</v>
      </c>
      <c r="L87" t="s">
        <v>92</v>
      </c>
      <c r="M87" t="s">
        <v>93</v>
      </c>
      <c r="N87" t="s">
        <v>384</v>
      </c>
      <c r="O87" t="s">
        <v>136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25.82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20.8</v>
      </c>
      <c r="BJ87">
        <v>22.6</v>
      </c>
      <c r="BK87">
        <v>23</v>
      </c>
      <c r="BL87">
        <v>143.06</v>
      </c>
      <c r="BM87">
        <v>21.46</v>
      </c>
      <c r="BN87">
        <v>164.52</v>
      </c>
      <c r="BO87">
        <v>164.52</v>
      </c>
      <c r="BQ87" t="s">
        <v>235</v>
      </c>
      <c r="BR87" t="s">
        <v>222</v>
      </c>
      <c r="BS87" s="2">
        <v>44361</v>
      </c>
      <c r="BT87" s="3">
        <v>0.4291666666666667</v>
      </c>
      <c r="BU87" t="s">
        <v>176</v>
      </c>
      <c r="BV87" t="s">
        <v>79</v>
      </c>
      <c r="BY87">
        <v>112920.6</v>
      </c>
      <c r="CA87" t="s">
        <v>98</v>
      </c>
      <c r="CC87" t="s">
        <v>93</v>
      </c>
      <c r="CD87">
        <v>6001</v>
      </c>
      <c r="CE87" t="s">
        <v>95</v>
      </c>
      <c r="CF87" s="2">
        <v>44361</v>
      </c>
      <c r="CI87">
        <v>2</v>
      </c>
      <c r="CJ87">
        <v>1</v>
      </c>
      <c r="CK87" t="s">
        <v>167</v>
      </c>
      <c r="CL87" t="s">
        <v>81</v>
      </c>
    </row>
    <row r="88" spans="1:90" x14ac:dyDescent="0.25">
      <c r="A88" t="s">
        <v>209</v>
      </c>
      <c r="B88" t="s">
        <v>210</v>
      </c>
      <c r="C88" t="s">
        <v>72</v>
      </c>
      <c r="E88" t="str">
        <f>"009940135285"</f>
        <v>009940135285</v>
      </c>
      <c r="F88" s="2">
        <v>44358</v>
      </c>
      <c r="G88">
        <v>202112</v>
      </c>
      <c r="H88" t="s">
        <v>125</v>
      </c>
      <c r="I88" t="s">
        <v>126</v>
      </c>
      <c r="J88" t="s">
        <v>383</v>
      </c>
      <c r="K88" t="s">
        <v>75</v>
      </c>
      <c r="L88" t="s">
        <v>92</v>
      </c>
      <c r="M88" t="s">
        <v>93</v>
      </c>
      <c r="N88" t="s">
        <v>394</v>
      </c>
      <c r="O88" t="s">
        <v>136</v>
      </c>
      <c r="P88" t="str">
        <f>"NA                            "</f>
        <v xml:space="preserve">NA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25.62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21.2</v>
      </c>
      <c r="BJ88">
        <v>22</v>
      </c>
      <c r="BK88">
        <v>22</v>
      </c>
      <c r="BL88">
        <v>142.02000000000001</v>
      </c>
      <c r="BM88">
        <v>21.3</v>
      </c>
      <c r="BN88">
        <v>163.32</v>
      </c>
      <c r="BO88">
        <v>163.32</v>
      </c>
      <c r="BQ88" t="s">
        <v>235</v>
      </c>
      <c r="BR88" t="s">
        <v>244</v>
      </c>
      <c r="BS88" s="2">
        <v>44361</v>
      </c>
      <c r="BT88" s="3">
        <v>0.4291666666666667</v>
      </c>
      <c r="BU88" t="s">
        <v>176</v>
      </c>
      <c r="BV88" t="s">
        <v>79</v>
      </c>
      <c r="BY88">
        <v>109970.78</v>
      </c>
      <c r="CA88" t="s">
        <v>98</v>
      </c>
      <c r="CC88" t="s">
        <v>93</v>
      </c>
      <c r="CD88">
        <v>6001</v>
      </c>
      <c r="CE88" t="s">
        <v>95</v>
      </c>
      <c r="CF88" s="2">
        <v>44361</v>
      </c>
      <c r="CI88">
        <v>2</v>
      </c>
      <c r="CJ88">
        <v>1</v>
      </c>
      <c r="CK88" t="s">
        <v>141</v>
      </c>
      <c r="CL88" t="s">
        <v>81</v>
      </c>
    </row>
    <row r="89" spans="1:90" x14ac:dyDescent="0.25">
      <c r="A89" t="s">
        <v>209</v>
      </c>
      <c r="B89" t="s">
        <v>210</v>
      </c>
      <c r="C89" t="s">
        <v>72</v>
      </c>
      <c r="E89" t="str">
        <f>"009941483531"</f>
        <v>009941483531</v>
      </c>
      <c r="F89" s="2">
        <v>44358</v>
      </c>
      <c r="G89">
        <v>202112</v>
      </c>
      <c r="H89" t="s">
        <v>76</v>
      </c>
      <c r="I89" t="s">
        <v>77</v>
      </c>
      <c r="J89" t="s">
        <v>211</v>
      </c>
      <c r="K89" t="s">
        <v>75</v>
      </c>
      <c r="L89" t="s">
        <v>212</v>
      </c>
      <c r="M89" t="s">
        <v>212</v>
      </c>
      <c r="N89" t="s">
        <v>213</v>
      </c>
      <c r="O89" t="s">
        <v>136</v>
      </c>
      <c r="P89" t="str">
        <f>"464557                        "</f>
        <v xml:space="preserve">464557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71.930000000000007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2</v>
      </c>
      <c r="BI89">
        <v>49.6</v>
      </c>
      <c r="BJ89">
        <v>33</v>
      </c>
      <c r="BK89">
        <v>50</v>
      </c>
      <c r="BL89">
        <v>389.69</v>
      </c>
      <c r="BM89">
        <v>58.45</v>
      </c>
      <c r="BN89">
        <v>448.14</v>
      </c>
      <c r="BO89">
        <v>448.14</v>
      </c>
      <c r="BQ89" t="s">
        <v>214</v>
      </c>
      <c r="BR89" t="s">
        <v>215</v>
      </c>
      <c r="BS89" s="2">
        <v>44362</v>
      </c>
      <c r="BT89" s="3">
        <v>0.46180555555555558</v>
      </c>
      <c r="BU89" t="s">
        <v>128</v>
      </c>
      <c r="BV89" t="s">
        <v>79</v>
      </c>
      <c r="BY89">
        <v>165098.65</v>
      </c>
      <c r="CA89" t="s">
        <v>316</v>
      </c>
      <c r="CC89" t="s">
        <v>212</v>
      </c>
      <c r="CD89">
        <v>6835</v>
      </c>
      <c r="CE89" t="s">
        <v>95</v>
      </c>
      <c r="CF89" s="2">
        <v>44364</v>
      </c>
      <c r="CI89">
        <v>3</v>
      </c>
      <c r="CJ89">
        <v>2</v>
      </c>
      <c r="CK89" t="s">
        <v>144</v>
      </c>
      <c r="CL89" t="s">
        <v>81</v>
      </c>
    </row>
    <row r="90" spans="1:90" x14ac:dyDescent="0.25">
      <c r="A90" t="s">
        <v>209</v>
      </c>
      <c r="B90" t="s">
        <v>210</v>
      </c>
      <c r="C90" t="s">
        <v>72</v>
      </c>
      <c r="E90" t="str">
        <f>"009941483530"</f>
        <v>009941483530</v>
      </c>
      <c r="F90" s="2">
        <v>44358</v>
      </c>
      <c r="G90">
        <v>202112</v>
      </c>
      <c r="H90" t="s">
        <v>76</v>
      </c>
      <c r="I90" t="s">
        <v>77</v>
      </c>
      <c r="J90" t="s">
        <v>211</v>
      </c>
      <c r="K90" t="s">
        <v>75</v>
      </c>
      <c r="L90" t="s">
        <v>107</v>
      </c>
      <c r="M90" t="s">
        <v>108</v>
      </c>
      <c r="N90" t="s">
        <v>217</v>
      </c>
      <c r="O90" t="s">
        <v>136</v>
      </c>
      <c r="P90" t="str">
        <f>"464467 464649 464624          "</f>
        <v xml:space="preserve">464467 464649 464624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344.7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233</v>
      </c>
      <c r="BJ90">
        <v>246.2</v>
      </c>
      <c r="BK90">
        <v>247</v>
      </c>
      <c r="BL90">
        <v>1848.4</v>
      </c>
      <c r="BM90">
        <v>277.26</v>
      </c>
      <c r="BN90">
        <v>2125.66</v>
      </c>
      <c r="BO90">
        <v>2125.66</v>
      </c>
      <c r="BQ90" t="s">
        <v>178</v>
      </c>
      <c r="BR90" t="s">
        <v>215</v>
      </c>
      <c r="BS90" s="2">
        <v>44362</v>
      </c>
      <c r="BT90" s="3">
        <v>0.51180555555555551</v>
      </c>
      <c r="BU90" t="s">
        <v>361</v>
      </c>
      <c r="BV90" t="s">
        <v>79</v>
      </c>
      <c r="BY90">
        <v>1231200</v>
      </c>
      <c r="CC90" t="s">
        <v>108</v>
      </c>
      <c r="CD90">
        <v>6529</v>
      </c>
      <c r="CE90" t="s">
        <v>95</v>
      </c>
      <c r="CF90" s="2">
        <v>44362</v>
      </c>
      <c r="CI90">
        <v>0</v>
      </c>
      <c r="CJ90">
        <v>0</v>
      </c>
      <c r="CK90" t="s">
        <v>144</v>
      </c>
      <c r="CL90" t="s">
        <v>81</v>
      </c>
    </row>
    <row r="91" spans="1:90" x14ac:dyDescent="0.25">
      <c r="A91" t="s">
        <v>209</v>
      </c>
      <c r="B91" t="s">
        <v>210</v>
      </c>
      <c r="C91" t="s">
        <v>72</v>
      </c>
      <c r="E91" t="str">
        <f>"009938634394"</f>
        <v>009938634394</v>
      </c>
      <c r="F91" s="2">
        <v>44362</v>
      </c>
      <c r="G91">
        <v>202112</v>
      </c>
      <c r="H91" t="s">
        <v>73</v>
      </c>
      <c r="I91" t="s">
        <v>74</v>
      </c>
      <c r="J91" t="s">
        <v>225</v>
      </c>
      <c r="K91" t="s">
        <v>75</v>
      </c>
      <c r="L91" t="s">
        <v>92</v>
      </c>
      <c r="M91" t="s">
        <v>93</v>
      </c>
      <c r="N91" t="s">
        <v>225</v>
      </c>
      <c r="O91" t="s">
        <v>78</v>
      </c>
      <c r="P91" t="str">
        <f>"NA                            "</f>
        <v xml:space="preserve">NA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9.6300000000000008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51.5</v>
      </c>
      <c r="BM91">
        <v>7.73</v>
      </c>
      <c r="BN91">
        <v>59.23</v>
      </c>
      <c r="BO91">
        <v>59.23</v>
      </c>
      <c r="BQ91" t="s">
        <v>362</v>
      </c>
      <c r="BR91" t="s">
        <v>257</v>
      </c>
      <c r="BS91" s="2">
        <v>44364</v>
      </c>
      <c r="BT91" s="3">
        <v>0.38750000000000001</v>
      </c>
      <c r="BU91" t="s">
        <v>285</v>
      </c>
      <c r="BV91" t="s">
        <v>79</v>
      </c>
      <c r="BY91">
        <v>1200</v>
      </c>
      <c r="BZ91" t="s">
        <v>151</v>
      </c>
      <c r="CA91" t="s">
        <v>149</v>
      </c>
      <c r="CC91" t="s">
        <v>93</v>
      </c>
      <c r="CD91">
        <v>6045</v>
      </c>
      <c r="CE91" t="s">
        <v>95</v>
      </c>
      <c r="CF91" s="2">
        <v>44364</v>
      </c>
      <c r="CI91">
        <v>1</v>
      </c>
      <c r="CJ91">
        <v>2</v>
      </c>
      <c r="CK91">
        <v>21</v>
      </c>
      <c r="CL91" t="s">
        <v>81</v>
      </c>
    </row>
    <row r="92" spans="1:90" x14ac:dyDescent="0.25">
      <c r="A92" t="s">
        <v>209</v>
      </c>
      <c r="B92" t="s">
        <v>210</v>
      </c>
      <c r="C92" t="s">
        <v>72</v>
      </c>
      <c r="E92" t="str">
        <f>"009941483535"</f>
        <v>009941483535</v>
      </c>
      <c r="F92" s="2">
        <v>44364</v>
      </c>
      <c r="G92">
        <v>202112</v>
      </c>
      <c r="H92" t="s">
        <v>76</v>
      </c>
      <c r="I92" t="s">
        <v>77</v>
      </c>
      <c r="J92" t="s">
        <v>211</v>
      </c>
      <c r="K92" t="s">
        <v>75</v>
      </c>
      <c r="L92" t="s">
        <v>142</v>
      </c>
      <c r="M92" t="s">
        <v>106</v>
      </c>
      <c r="N92" t="s">
        <v>213</v>
      </c>
      <c r="O92" t="s">
        <v>136</v>
      </c>
      <c r="P92" t="str">
        <f>"4650147 464557                "</f>
        <v xml:space="preserve">4650147 464557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19.71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10.3</v>
      </c>
      <c r="BJ92">
        <v>2.7</v>
      </c>
      <c r="BK92">
        <v>11</v>
      </c>
      <c r="BL92">
        <v>110.42</v>
      </c>
      <c r="BM92">
        <v>16.559999999999999</v>
      </c>
      <c r="BN92">
        <v>126.98</v>
      </c>
      <c r="BO92">
        <v>126.98</v>
      </c>
      <c r="BQ92" t="s">
        <v>214</v>
      </c>
      <c r="BR92" t="s">
        <v>215</v>
      </c>
      <c r="BS92" s="2">
        <v>44370</v>
      </c>
      <c r="BT92" s="3">
        <v>0.4381944444444445</v>
      </c>
      <c r="BU92" t="s">
        <v>128</v>
      </c>
      <c r="BV92" t="s">
        <v>81</v>
      </c>
      <c r="BW92" t="s">
        <v>87</v>
      </c>
      <c r="BX92" t="s">
        <v>337</v>
      </c>
      <c r="BY92">
        <v>13424.94</v>
      </c>
      <c r="CA92" t="s">
        <v>208</v>
      </c>
      <c r="CC92" t="s">
        <v>106</v>
      </c>
      <c r="CD92">
        <v>8000</v>
      </c>
      <c r="CE92" t="s">
        <v>95</v>
      </c>
      <c r="CF92" s="2">
        <v>44371</v>
      </c>
      <c r="CI92">
        <v>2</v>
      </c>
      <c r="CJ92">
        <v>4</v>
      </c>
      <c r="CK92" t="s">
        <v>141</v>
      </c>
      <c r="CL92" t="s">
        <v>81</v>
      </c>
    </row>
    <row r="93" spans="1:90" x14ac:dyDescent="0.25">
      <c r="A93" t="s">
        <v>209</v>
      </c>
      <c r="B93" t="s">
        <v>210</v>
      </c>
      <c r="C93" t="s">
        <v>72</v>
      </c>
      <c r="E93" t="str">
        <f>"009940641791"</f>
        <v>009940641791</v>
      </c>
      <c r="F93" s="2">
        <v>44364</v>
      </c>
      <c r="G93">
        <v>202112</v>
      </c>
      <c r="H93" t="s">
        <v>105</v>
      </c>
      <c r="I93" t="s">
        <v>106</v>
      </c>
      <c r="J93" t="s">
        <v>382</v>
      </c>
      <c r="K93" t="s">
        <v>75</v>
      </c>
      <c r="L93" t="s">
        <v>119</v>
      </c>
      <c r="M93" t="s">
        <v>120</v>
      </c>
      <c r="N93" t="s">
        <v>392</v>
      </c>
      <c r="O93" t="s">
        <v>136</v>
      </c>
      <c r="P93" t="str">
        <f>"NA                            "</f>
        <v xml:space="preserve">NA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40.82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2</v>
      </c>
      <c r="BI93">
        <v>38.299999999999997</v>
      </c>
      <c r="BJ93">
        <v>39.200000000000003</v>
      </c>
      <c r="BK93">
        <v>40</v>
      </c>
      <c r="BL93">
        <v>223.28</v>
      </c>
      <c r="BM93">
        <v>33.49</v>
      </c>
      <c r="BN93">
        <v>256.77</v>
      </c>
      <c r="BO93">
        <v>256.77</v>
      </c>
      <c r="BQ93" t="s">
        <v>363</v>
      </c>
      <c r="BR93" t="s">
        <v>364</v>
      </c>
      <c r="BS93" s="2">
        <v>44368</v>
      </c>
      <c r="BT93" s="3">
        <v>0.53819444444444442</v>
      </c>
      <c r="BU93" t="s">
        <v>206</v>
      </c>
      <c r="BV93" t="s">
        <v>79</v>
      </c>
      <c r="BY93">
        <v>195992.29</v>
      </c>
      <c r="CA93" t="s">
        <v>207</v>
      </c>
      <c r="CC93" t="s">
        <v>120</v>
      </c>
      <c r="CD93">
        <v>4300</v>
      </c>
      <c r="CE93" t="s">
        <v>95</v>
      </c>
      <c r="CF93" s="2">
        <v>44368</v>
      </c>
      <c r="CI93">
        <v>2</v>
      </c>
      <c r="CJ93">
        <v>2</v>
      </c>
      <c r="CK93" t="s">
        <v>141</v>
      </c>
      <c r="CL93" t="s">
        <v>81</v>
      </c>
    </row>
    <row r="94" spans="1:90" x14ac:dyDescent="0.25">
      <c r="A94" t="s">
        <v>209</v>
      </c>
      <c r="B94" t="s">
        <v>210</v>
      </c>
      <c r="C94" t="s">
        <v>72</v>
      </c>
      <c r="E94" t="str">
        <f>"009940648453"</f>
        <v>009940648453</v>
      </c>
      <c r="F94" s="2">
        <v>44364</v>
      </c>
      <c r="G94">
        <v>202112</v>
      </c>
      <c r="H94" t="s">
        <v>105</v>
      </c>
      <c r="I94" t="s">
        <v>106</v>
      </c>
      <c r="J94" t="s">
        <v>225</v>
      </c>
      <c r="K94" t="s">
        <v>75</v>
      </c>
      <c r="L94" t="s">
        <v>99</v>
      </c>
      <c r="M94" t="s">
        <v>100</v>
      </c>
      <c r="N94" t="s">
        <v>365</v>
      </c>
      <c r="O94" t="s">
        <v>136</v>
      </c>
      <c r="P94" t="str">
        <f>"11942270FM                    "</f>
        <v xml:space="preserve">11942270FM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19.71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1.6</v>
      </c>
      <c r="BJ94">
        <v>3.1</v>
      </c>
      <c r="BK94">
        <v>4</v>
      </c>
      <c r="BL94">
        <v>110.42</v>
      </c>
      <c r="BM94">
        <v>16.559999999999999</v>
      </c>
      <c r="BN94">
        <v>126.98</v>
      </c>
      <c r="BO94">
        <v>126.98</v>
      </c>
      <c r="BQ94" t="s">
        <v>366</v>
      </c>
      <c r="BR94" t="s">
        <v>367</v>
      </c>
      <c r="BS94" s="2">
        <v>44368</v>
      </c>
      <c r="BT94" s="3">
        <v>0.43263888888888885</v>
      </c>
      <c r="BU94" t="s">
        <v>175</v>
      </c>
      <c r="BV94" t="s">
        <v>79</v>
      </c>
      <c r="BY94">
        <v>15519.35</v>
      </c>
      <c r="CA94" t="s">
        <v>204</v>
      </c>
      <c r="CC94" t="s">
        <v>100</v>
      </c>
      <c r="CD94">
        <v>4051</v>
      </c>
      <c r="CE94" t="s">
        <v>95</v>
      </c>
      <c r="CF94" s="2">
        <v>44369</v>
      </c>
      <c r="CI94">
        <v>2</v>
      </c>
      <c r="CJ94">
        <v>2</v>
      </c>
      <c r="CK94" t="s">
        <v>141</v>
      </c>
      <c r="CL94" t="s">
        <v>81</v>
      </c>
    </row>
    <row r="95" spans="1:90" x14ac:dyDescent="0.25">
      <c r="A95" t="s">
        <v>209</v>
      </c>
      <c r="B95" t="s">
        <v>210</v>
      </c>
      <c r="C95" t="s">
        <v>72</v>
      </c>
      <c r="E95" t="str">
        <f>"009939975339"</f>
        <v>009939975339</v>
      </c>
      <c r="F95" s="2">
        <v>44351</v>
      </c>
      <c r="G95">
        <v>202112</v>
      </c>
      <c r="H95" t="s">
        <v>90</v>
      </c>
      <c r="I95" t="s">
        <v>91</v>
      </c>
      <c r="J95" t="s">
        <v>379</v>
      </c>
      <c r="K95" t="s">
        <v>75</v>
      </c>
      <c r="L95" t="s">
        <v>92</v>
      </c>
      <c r="M95" t="s">
        <v>93</v>
      </c>
      <c r="N95" t="s">
        <v>380</v>
      </c>
      <c r="O95" t="s">
        <v>78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9.6300000000000008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0.3</v>
      </c>
      <c r="BK95">
        <v>1</v>
      </c>
      <c r="BL95">
        <v>51.5</v>
      </c>
      <c r="BM95">
        <v>7.73</v>
      </c>
      <c r="BN95">
        <v>59.23</v>
      </c>
      <c r="BO95">
        <v>59.23</v>
      </c>
      <c r="BQ95" t="s">
        <v>291</v>
      </c>
      <c r="BS95" s="2">
        <v>44354</v>
      </c>
      <c r="BT95" s="3">
        <v>0.43541666666666662</v>
      </c>
      <c r="BU95" t="s">
        <v>285</v>
      </c>
      <c r="BV95" t="s">
        <v>79</v>
      </c>
      <c r="BY95">
        <v>1710</v>
      </c>
      <c r="BZ95" t="s">
        <v>82</v>
      </c>
      <c r="CA95" t="s">
        <v>149</v>
      </c>
      <c r="CC95" t="s">
        <v>93</v>
      </c>
      <c r="CD95">
        <v>6000</v>
      </c>
      <c r="CE95" t="s">
        <v>95</v>
      </c>
      <c r="CF95" s="2">
        <v>44354</v>
      </c>
      <c r="CI95">
        <v>1</v>
      </c>
      <c r="CJ95">
        <v>1</v>
      </c>
      <c r="CK95">
        <v>21</v>
      </c>
      <c r="CL95" t="s">
        <v>81</v>
      </c>
    </row>
    <row r="96" spans="1:90" x14ac:dyDescent="0.25">
      <c r="A96" t="s">
        <v>209</v>
      </c>
      <c r="B96" t="s">
        <v>210</v>
      </c>
      <c r="C96" t="s">
        <v>72</v>
      </c>
      <c r="E96" t="str">
        <f>"009940912247"</f>
        <v>009940912247</v>
      </c>
      <c r="F96" s="2">
        <v>44364</v>
      </c>
      <c r="G96">
        <v>202112</v>
      </c>
      <c r="H96" t="s">
        <v>92</v>
      </c>
      <c r="I96" t="s">
        <v>93</v>
      </c>
      <c r="J96" t="s">
        <v>225</v>
      </c>
      <c r="K96" t="s">
        <v>75</v>
      </c>
      <c r="L96" t="s">
        <v>107</v>
      </c>
      <c r="M96" t="s">
        <v>108</v>
      </c>
      <c r="N96" t="s">
        <v>225</v>
      </c>
      <c r="O96" t="s">
        <v>78</v>
      </c>
      <c r="P96" t="str">
        <f>"11912270 FM                   "</f>
        <v xml:space="preserve">11912270 FM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9.6300000000000008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2</v>
      </c>
      <c r="BJ96">
        <v>1.2</v>
      </c>
      <c r="BK96">
        <v>2</v>
      </c>
      <c r="BL96">
        <v>51.5</v>
      </c>
      <c r="BM96">
        <v>7.73</v>
      </c>
      <c r="BN96">
        <v>59.23</v>
      </c>
      <c r="BO96">
        <v>59.23</v>
      </c>
      <c r="BQ96" t="s">
        <v>368</v>
      </c>
      <c r="BR96" t="s">
        <v>369</v>
      </c>
      <c r="BS96" s="2">
        <v>44368</v>
      </c>
      <c r="BT96" s="3">
        <v>0.35902777777777778</v>
      </c>
      <c r="BU96" t="s">
        <v>370</v>
      </c>
      <c r="BV96" t="s">
        <v>81</v>
      </c>
      <c r="BY96">
        <v>6000</v>
      </c>
      <c r="BZ96" t="s">
        <v>82</v>
      </c>
      <c r="CC96" t="s">
        <v>108</v>
      </c>
      <c r="CD96">
        <v>6530</v>
      </c>
      <c r="CE96" t="s">
        <v>95</v>
      </c>
      <c r="CF96" s="2">
        <v>44369</v>
      </c>
      <c r="CI96">
        <v>1</v>
      </c>
      <c r="CJ96">
        <v>2</v>
      </c>
      <c r="CK96">
        <v>21</v>
      </c>
      <c r="CL96" t="s">
        <v>81</v>
      </c>
    </row>
    <row r="97" spans="1:90" x14ac:dyDescent="0.25">
      <c r="A97" t="s">
        <v>209</v>
      </c>
      <c r="B97" t="s">
        <v>210</v>
      </c>
      <c r="C97" t="s">
        <v>72</v>
      </c>
      <c r="E97" t="str">
        <f>"009940641806"</f>
        <v>009940641806</v>
      </c>
      <c r="F97" s="2">
        <v>44362</v>
      </c>
      <c r="G97">
        <v>202112</v>
      </c>
      <c r="H97" t="s">
        <v>105</v>
      </c>
      <c r="I97" t="s">
        <v>106</v>
      </c>
      <c r="J97" t="s">
        <v>382</v>
      </c>
      <c r="K97" t="s">
        <v>75</v>
      </c>
      <c r="L97" t="s">
        <v>84</v>
      </c>
      <c r="M97" t="s">
        <v>85</v>
      </c>
      <c r="N97" t="s">
        <v>220</v>
      </c>
      <c r="O97" t="s">
        <v>136</v>
      </c>
      <c r="P97" t="str">
        <f>"NA                            "</f>
        <v xml:space="preserve">NA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20.56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10.199999999999999</v>
      </c>
      <c r="BJ97">
        <v>15.9</v>
      </c>
      <c r="BK97">
        <v>16</v>
      </c>
      <c r="BL97">
        <v>114.94</v>
      </c>
      <c r="BM97">
        <v>17.239999999999998</v>
      </c>
      <c r="BN97">
        <v>132.18</v>
      </c>
      <c r="BO97">
        <v>132.18</v>
      </c>
      <c r="BQ97" t="s">
        <v>371</v>
      </c>
      <c r="BR97" t="s">
        <v>364</v>
      </c>
      <c r="BS97" s="2">
        <v>44365</v>
      </c>
      <c r="BT97" s="3">
        <v>0.42222222222222222</v>
      </c>
      <c r="BU97" t="s">
        <v>372</v>
      </c>
      <c r="BV97" t="s">
        <v>79</v>
      </c>
      <c r="BY97">
        <v>79283.61</v>
      </c>
      <c r="CA97" t="s">
        <v>86</v>
      </c>
      <c r="CC97" t="s">
        <v>85</v>
      </c>
      <c r="CD97">
        <v>3200</v>
      </c>
      <c r="CE97" t="s">
        <v>95</v>
      </c>
      <c r="CF97" s="2">
        <v>44365</v>
      </c>
      <c r="CI97">
        <v>3</v>
      </c>
      <c r="CJ97">
        <v>3</v>
      </c>
      <c r="CK97" t="s">
        <v>141</v>
      </c>
      <c r="CL97" t="s">
        <v>81</v>
      </c>
    </row>
    <row r="98" spans="1:90" x14ac:dyDescent="0.25">
      <c r="A98" t="s">
        <v>209</v>
      </c>
      <c r="B98" t="s">
        <v>210</v>
      </c>
      <c r="C98" t="s">
        <v>72</v>
      </c>
      <c r="E98" t="str">
        <f>"009940857276"</f>
        <v>009940857276</v>
      </c>
      <c r="F98" s="2">
        <v>44362</v>
      </c>
      <c r="G98">
        <v>202112</v>
      </c>
      <c r="H98" t="s">
        <v>125</v>
      </c>
      <c r="I98" t="s">
        <v>126</v>
      </c>
      <c r="J98" t="s">
        <v>248</v>
      </c>
      <c r="K98" t="s">
        <v>75</v>
      </c>
      <c r="L98" t="s">
        <v>92</v>
      </c>
      <c r="M98" t="s">
        <v>93</v>
      </c>
      <c r="N98" t="s">
        <v>249</v>
      </c>
      <c r="O98" t="s">
        <v>136</v>
      </c>
      <c r="P98" t="str">
        <f>"NA                            "</f>
        <v xml:space="preserve">NA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45.88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2</v>
      </c>
      <c r="BI98">
        <v>30.1</v>
      </c>
      <c r="BJ98">
        <v>45.8</v>
      </c>
      <c r="BK98">
        <v>46</v>
      </c>
      <c r="BL98">
        <v>250.36</v>
      </c>
      <c r="BM98">
        <v>37.549999999999997</v>
      </c>
      <c r="BN98">
        <v>287.91000000000003</v>
      </c>
      <c r="BO98">
        <v>287.91000000000003</v>
      </c>
      <c r="BQ98" t="s">
        <v>197</v>
      </c>
      <c r="BR98" t="s">
        <v>338</v>
      </c>
      <c r="BS98" s="2">
        <v>44364</v>
      </c>
      <c r="BT98" s="3">
        <v>0.39166666666666666</v>
      </c>
      <c r="BU98" t="s">
        <v>373</v>
      </c>
      <c r="BV98" t="s">
        <v>79</v>
      </c>
      <c r="BY98">
        <v>228810.8</v>
      </c>
      <c r="CA98" t="s">
        <v>98</v>
      </c>
      <c r="CC98" t="s">
        <v>93</v>
      </c>
      <c r="CD98">
        <v>6001</v>
      </c>
      <c r="CE98" t="s">
        <v>95</v>
      </c>
      <c r="CF98" s="2">
        <v>44364</v>
      </c>
      <c r="CI98">
        <v>2</v>
      </c>
      <c r="CJ98">
        <v>2</v>
      </c>
      <c r="CK98" t="s">
        <v>141</v>
      </c>
      <c r="CL98" t="s">
        <v>81</v>
      </c>
    </row>
    <row r="99" spans="1:90" x14ac:dyDescent="0.25">
      <c r="A99" t="s">
        <v>209</v>
      </c>
      <c r="B99" t="s">
        <v>210</v>
      </c>
      <c r="C99" t="s">
        <v>72</v>
      </c>
      <c r="E99" t="str">
        <f>"009941483534"</f>
        <v>009941483534</v>
      </c>
      <c r="F99" s="2">
        <v>44362</v>
      </c>
      <c r="G99">
        <v>202112</v>
      </c>
      <c r="H99" t="s">
        <v>76</v>
      </c>
      <c r="I99" t="s">
        <v>77</v>
      </c>
      <c r="J99" t="s">
        <v>211</v>
      </c>
      <c r="K99" t="s">
        <v>75</v>
      </c>
      <c r="L99" t="s">
        <v>107</v>
      </c>
      <c r="M99" t="s">
        <v>108</v>
      </c>
      <c r="N99" t="s">
        <v>388</v>
      </c>
      <c r="O99" t="s">
        <v>136</v>
      </c>
      <c r="P99" t="str">
        <f>"464946                        "</f>
        <v xml:space="preserve">464946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23.47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130.53</v>
      </c>
      <c r="BM99">
        <v>19.579999999999998</v>
      </c>
      <c r="BN99">
        <v>150.11000000000001</v>
      </c>
      <c r="BO99">
        <v>150.11000000000001</v>
      </c>
      <c r="BQ99" t="s">
        <v>178</v>
      </c>
      <c r="BR99" t="s">
        <v>215</v>
      </c>
      <c r="BS99" s="2">
        <v>44364</v>
      </c>
      <c r="BT99" s="3">
        <v>0.66249999999999998</v>
      </c>
      <c r="BU99" t="s">
        <v>374</v>
      </c>
      <c r="BV99" t="s">
        <v>79</v>
      </c>
      <c r="BY99">
        <v>1200</v>
      </c>
      <c r="CC99" t="s">
        <v>108</v>
      </c>
      <c r="CD99">
        <v>6530</v>
      </c>
      <c r="CE99" t="s">
        <v>95</v>
      </c>
      <c r="CF99" s="2">
        <v>44364</v>
      </c>
      <c r="CI99">
        <v>0</v>
      </c>
      <c r="CJ99">
        <v>0</v>
      </c>
      <c r="CK99" t="s">
        <v>144</v>
      </c>
      <c r="CL99" t="s">
        <v>81</v>
      </c>
    </row>
    <row r="100" spans="1:90" x14ac:dyDescent="0.25">
      <c r="A100" t="s">
        <v>209</v>
      </c>
      <c r="B100" t="s">
        <v>210</v>
      </c>
      <c r="C100" t="s">
        <v>72</v>
      </c>
      <c r="E100" t="str">
        <f>"009938634395"</f>
        <v>009938634395</v>
      </c>
      <c r="F100" s="2">
        <v>44362</v>
      </c>
      <c r="G100">
        <v>202112</v>
      </c>
      <c r="H100" t="s">
        <v>73</v>
      </c>
      <c r="I100" t="s">
        <v>74</v>
      </c>
      <c r="J100" t="s">
        <v>225</v>
      </c>
      <c r="K100" t="s">
        <v>75</v>
      </c>
      <c r="L100" t="s">
        <v>180</v>
      </c>
      <c r="M100" t="s">
        <v>181</v>
      </c>
      <c r="N100" t="s">
        <v>225</v>
      </c>
      <c r="O100" t="s">
        <v>78</v>
      </c>
      <c r="P100" t="str">
        <f>"NO REF..                      "</f>
        <v xml:space="preserve">NO REF..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9.6300000000000008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1.9</v>
      </c>
      <c r="BK100">
        <v>2</v>
      </c>
      <c r="BL100">
        <v>51.5</v>
      </c>
      <c r="BM100">
        <v>7.73</v>
      </c>
      <c r="BN100">
        <v>59.23</v>
      </c>
      <c r="BO100">
        <v>59.23</v>
      </c>
      <c r="BQ100" t="s">
        <v>375</v>
      </c>
      <c r="BR100" t="s">
        <v>140</v>
      </c>
      <c r="BS100" s="2">
        <v>44364</v>
      </c>
      <c r="BT100" s="3">
        <v>0.43194444444444446</v>
      </c>
      <c r="BU100" t="s">
        <v>376</v>
      </c>
      <c r="BV100" t="s">
        <v>79</v>
      </c>
      <c r="BY100">
        <v>9743.58</v>
      </c>
      <c r="BZ100" t="s">
        <v>82</v>
      </c>
      <c r="CA100" t="s">
        <v>198</v>
      </c>
      <c r="CC100" t="s">
        <v>181</v>
      </c>
      <c r="CD100">
        <v>9301</v>
      </c>
      <c r="CE100" t="s">
        <v>140</v>
      </c>
      <c r="CF100" s="2">
        <v>44365</v>
      </c>
      <c r="CI100">
        <v>1</v>
      </c>
      <c r="CJ100">
        <v>2</v>
      </c>
      <c r="CK100">
        <v>21</v>
      </c>
      <c r="CL100" t="s">
        <v>81</v>
      </c>
    </row>
    <row r="101" spans="1:90" x14ac:dyDescent="0.25">
      <c r="A101" t="s">
        <v>209</v>
      </c>
      <c r="B101" t="s">
        <v>210</v>
      </c>
      <c r="C101" t="s">
        <v>72</v>
      </c>
      <c r="E101" t="str">
        <f>"009941551623"</f>
        <v>009941551623</v>
      </c>
      <c r="F101" s="2">
        <v>44364</v>
      </c>
      <c r="G101">
        <v>202112</v>
      </c>
      <c r="H101" t="s">
        <v>125</v>
      </c>
      <c r="I101" t="s">
        <v>126</v>
      </c>
      <c r="J101" t="s">
        <v>383</v>
      </c>
      <c r="K101" t="s">
        <v>75</v>
      </c>
      <c r="L101" t="s">
        <v>105</v>
      </c>
      <c r="M101" t="s">
        <v>106</v>
      </c>
      <c r="N101" t="s">
        <v>389</v>
      </c>
      <c r="O101" t="s">
        <v>152</v>
      </c>
      <c r="P101" t="str">
        <f>"NA                            "</f>
        <v xml:space="preserve">NA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18.059999999999999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96.56</v>
      </c>
      <c r="BM101">
        <v>14.48</v>
      </c>
      <c r="BN101">
        <v>111.04</v>
      </c>
      <c r="BO101">
        <v>111.04</v>
      </c>
      <c r="BQ101" t="s">
        <v>178</v>
      </c>
      <c r="BR101" t="s">
        <v>377</v>
      </c>
      <c r="BS101" s="2">
        <v>44365</v>
      </c>
      <c r="BT101" s="3">
        <v>0.42777777777777781</v>
      </c>
      <c r="BU101" t="s">
        <v>239</v>
      </c>
      <c r="BV101" t="s">
        <v>79</v>
      </c>
      <c r="BY101">
        <v>1200</v>
      </c>
      <c r="BZ101" t="s">
        <v>161</v>
      </c>
      <c r="CA101" t="s">
        <v>118</v>
      </c>
      <c r="CC101" t="s">
        <v>106</v>
      </c>
      <c r="CD101">
        <v>7800</v>
      </c>
      <c r="CE101" t="s">
        <v>95</v>
      </c>
      <c r="CF101" s="2">
        <v>44368</v>
      </c>
      <c r="CI101">
        <v>1</v>
      </c>
      <c r="CJ101">
        <v>1</v>
      </c>
      <c r="CK101">
        <v>31</v>
      </c>
      <c r="CL101" t="s">
        <v>81</v>
      </c>
    </row>
    <row r="102" spans="1:90" x14ac:dyDescent="0.25">
      <c r="A102" t="s">
        <v>209</v>
      </c>
      <c r="B102" t="s">
        <v>210</v>
      </c>
      <c r="C102" t="s">
        <v>72</v>
      </c>
      <c r="E102" t="str">
        <f>"009941551626"</f>
        <v>009941551626</v>
      </c>
      <c r="F102" s="2">
        <v>44365</v>
      </c>
      <c r="G102">
        <v>202112</v>
      </c>
      <c r="H102" t="s">
        <v>125</v>
      </c>
      <c r="I102" t="s">
        <v>126</v>
      </c>
      <c r="J102" t="s">
        <v>383</v>
      </c>
      <c r="K102" t="s">
        <v>75</v>
      </c>
      <c r="L102" t="s">
        <v>92</v>
      </c>
      <c r="M102" t="s">
        <v>93</v>
      </c>
      <c r="N102" t="s">
        <v>384</v>
      </c>
      <c r="O102" t="s">
        <v>136</v>
      </c>
      <c r="P102" t="str">
        <f>"NA                            "</f>
        <v xml:space="preserve">NA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19.71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6</v>
      </c>
      <c r="BJ102">
        <v>9.3000000000000007</v>
      </c>
      <c r="BK102">
        <v>10</v>
      </c>
      <c r="BL102">
        <v>110.42</v>
      </c>
      <c r="BM102">
        <v>16.559999999999999</v>
      </c>
      <c r="BN102">
        <v>126.98</v>
      </c>
      <c r="BO102">
        <v>126.98</v>
      </c>
      <c r="BQ102" t="s">
        <v>378</v>
      </c>
      <c r="BR102" t="s">
        <v>199</v>
      </c>
      <c r="BS102" s="2">
        <v>44368</v>
      </c>
      <c r="BT102" s="3">
        <v>0.36041666666666666</v>
      </c>
      <c r="BU102" t="s">
        <v>176</v>
      </c>
      <c r="BV102" t="s">
        <v>79</v>
      </c>
      <c r="BY102">
        <v>46582.67</v>
      </c>
      <c r="CA102" t="s">
        <v>98</v>
      </c>
      <c r="CC102" t="s">
        <v>93</v>
      </c>
      <c r="CD102">
        <v>6001</v>
      </c>
      <c r="CE102" t="s">
        <v>95</v>
      </c>
      <c r="CF102" s="2">
        <v>44369</v>
      </c>
      <c r="CI102">
        <v>2</v>
      </c>
      <c r="CJ102">
        <v>1</v>
      </c>
      <c r="CK102" t="s">
        <v>141</v>
      </c>
      <c r="CL102" t="s">
        <v>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2021-06-30T10:40:39Z</dcterms:created>
  <dcterms:modified xsi:type="dcterms:W3CDTF">2021-06-30T13:13:59Z</dcterms:modified>
</cp:coreProperties>
</file>