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E61428E-EDD3-41F7-8E1F-F3F1D1FC4CA0}" xr6:coauthVersionLast="47" xr6:coauthVersionMax="47" xr10:uidLastSave="{00000000-0000-0000-0000-000000000000}"/>
  <bookViews>
    <workbookView xWindow="28680" yWindow="-120" windowWidth="20730" windowHeight="11040" xr2:uid="{02ACC506-8F8F-4440-B06F-C7EAD61D4403}"/>
  </bookViews>
  <sheets>
    <sheet name="sdrascd3-425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7" i="1" l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<sst xmlns="http://schemas.openxmlformats.org/spreadsheetml/2006/main" count="8680" uniqueCount="1359">
  <si>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</si>
  <si>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</si>
  <si>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</si>
  <si>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</si>
  <si>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</si>
  <si>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</si>
  <si>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</si>
  <si>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</si>
  <si>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</si>
  <si>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</si>
  <si>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</si>
  <si>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</si>
  <si>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</si>
  <si>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</si>
  <si>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</si>
  <si>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</si>
  <si>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</si>
  <si>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</si>
  <si>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</si>
  <si>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</si>
  <si>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</si>
  <si>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</si>
  <si>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</si>
  <si>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</si>
  <si>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</si>
  <si>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</si>
  <si>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</si>
  <si>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</si>
  <si>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</si>
  <si>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</si>
  <si>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</si>
  <si>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</si>
  <si>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</si>
  <si>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</si>
  <si>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</si>
  <si>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</si>
  <si>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</si>
  <si>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</si>
  <si>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</si>
  <si>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</si>
  <si>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</si>
  <si>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</si>
  <si>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</si>
  <si>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</si>
  <si>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</si>
  <si>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</si>
  <si>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</si>
  <si>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</si>
  <si>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</si>
  <si>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</si>
  <si>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</si>
  <si>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</si>
  <si>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</si>
  <si>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</si>
  <si>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</si>
  <si>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</si>
  <si>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</si>
  <si>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</si>
  <si>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</si>
  <si>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</si>
  <si>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</si>
  <si>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</si>
  <si>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</si>
  <si>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</si>
  <si>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</si>
  <si>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</si>
  <si>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</si>
  <si>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</si>
  <si>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</si>
  <si>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</si>
  <si>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</si>
  <si>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</si>
  <si>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</si>
  <si>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>MOVE ANALYTICS CC - GABLER MEDICAL</t>
  </si>
  <si>
    <t>WAY</t>
  </si>
  <si>
    <t>CAPET</t>
  </si>
  <si>
    <t>CAPE TOWN</t>
  </si>
  <si>
    <t>Gabler Medical</t>
  </si>
  <si>
    <t>PRETO</t>
  </si>
  <si>
    <t>PRETORIA</t>
  </si>
  <si>
    <t>Netcare Jakaranda Hospital</t>
  </si>
  <si>
    <t>ON1</t>
  </si>
  <si>
    <t>MAIN THEARTE</t>
  </si>
  <si>
    <t>Jeffrey Jacobs</t>
  </si>
  <si>
    <t>Ellen  Pharmacy</t>
  </si>
  <si>
    <t>yes</t>
  </si>
  <si>
    <t>FUE / DOC</t>
  </si>
  <si>
    <t>POD received from cell 0780245853 M</t>
  </si>
  <si>
    <t>FLYER SUTURE-1</t>
  </si>
  <si>
    <t>VERWO</t>
  </si>
  <si>
    <t>CENTURION</t>
  </si>
  <si>
    <t>GABLER MEDICAL</t>
  </si>
  <si>
    <t>MINETTE</t>
  </si>
  <si>
    <t>patricia</t>
  </si>
  <si>
    <t>POD received from cell 0661299589 M</t>
  </si>
  <si>
    <t>BOX SUT-35+SAMPLES</t>
  </si>
  <si>
    <t>MADELEIN</t>
  </si>
  <si>
    <t>JEFFREY JACOBS</t>
  </si>
  <si>
    <t>created only</t>
  </si>
  <si>
    <t>DOC / FUE</t>
  </si>
  <si>
    <t>BOX SUTURES-14</t>
  </si>
  <si>
    <t>JOHAN</t>
  </si>
  <si>
    <t>JOHANNESBURG</t>
  </si>
  <si>
    <t>Morningside Medi Clinic Pharma</t>
  </si>
  <si>
    <t>CONRAD</t>
  </si>
  <si>
    <t>Mathilda</t>
  </si>
  <si>
    <t>no</t>
  </si>
  <si>
    <t>POD received from cell 0635553328 M</t>
  </si>
  <si>
    <t>FLYER SUTURES-1</t>
  </si>
  <si>
    <t>RUSTE</t>
  </si>
  <si>
    <t>RUSTENBURG</t>
  </si>
  <si>
    <t>Rustenburg Medicare Private Ho</t>
  </si>
  <si>
    <t>ADAM</t>
  </si>
  <si>
    <t>Victor</t>
  </si>
  <si>
    <t>POD received from cell 0632354890 M</t>
  </si>
  <si>
    <t>FLYER SUTURES-3</t>
  </si>
  <si>
    <t>WELKO</t>
  </si>
  <si>
    <t>WELKOM</t>
  </si>
  <si>
    <t>St Helena Private Hospital</t>
  </si>
  <si>
    <t>MARLIZE</t>
  </si>
  <si>
    <t>MAKHABANI</t>
  </si>
  <si>
    <t>POD received from cell 0721907913 M</t>
  </si>
  <si>
    <t>FLYER SUTURES-2</t>
  </si>
  <si>
    <t>Rivonia Village Vet - COD ACC</t>
  </si>
  <si>
    <t>DBC</t>
  </si>
  <si>
    <t>Kirsty</t>
  </si>
  <si>
    <t>tina</t>
  </si>
  <si>
    <t>POD received from cell 0797074161 M</t>
  </si>
  <si>
    <t>PARCEL</t>
  </si>
  <si>
    <t>TRANSPHARM GAUTENG</t>
  </si>
  <si>
    <t>MAMES</t>
  </si>
  <si>
    <t xml:space="preserve">dimpho                        </t>
  </si>
  <si>
    <t xml:space="preserve">POD received from cell 0833522045 M     </t>
  </si>
  <si>
    <t>Dr Paul Betts</t>
  </si>
  <si>
    <t>CELESTE</t>
  </si>
  <si>
    <t>Terry</t>
  </si>
  <si>
    <t>POD received from cell 0733622001 M</t>
  </si>
  <si>
    <t>MILLNERS DENTAL SUPPLIERS</t>
  </si>
  <si>
    <t>RASHIED</t>
  </si>
  <si>
    <t>ashley</t>
  </si>
  <si>
    <t>POD received from cell 0738726261 M</t>
  </si>
  <si>
    <t>RANDB</t>
  </si>
  <si>
    <t>RANDBURG</t>
  </si>
  <si>
    <t>UMFAZI UNITED PTY LTD</t>
  </si>
  <si>
    <t>MAHADI</t>
  </si>
  <si>
    <t>thabo</t>
  </si>
  <si>
    <t>POD received from cell 0823886736 M</t>
  </si>
  <si>
    <t>Imvula Medical</t>
  </si>
  <si>
    <t>LYDIA</t>
  </si>
  <si>
    <t>OPHELIA</t>
  </si>
  <si>
    <t>Imvula Healthcare Logistics</t>
  </si>
  <si>
    <t>DEES</t>
  </si>
  <si>
    <t>Job Shimankana Tabane</t>
  </si>
  <si>
    <t>TEMBELIHLE</t>
  </si>
  <si>
    <t xml:space="preserve">M Mosiane                     </t>
  </si>
  <si>
    <t xml:space="preserve">POD received from cell 0632354890 M     </t>
  </si>
  <si>
    <t>DR ELEANOR MACGREGOR</t>
  </si>
  <si>
    <t>CHARLENE</t>
  </si>
  <si>
    <t>Charlene</t>
  </si>
  <si>
    <t>SIZWE TROPICAL DISEASE HOSPITA</t>
  </si>
  <si>
    <t>SUSAN</t>
  </si>
  <si>
    <t>Makhanane</t>
  </si>
  <si>
    <t>POD received from cell 0849783185 M</t>
  </si>
  <si>
    <t>Dr M Hannah</t>
  </si>
  <si>
    <t>HANNAH</t>
  </si>
  <si>
    <t xml:space="preserve">Helen                         </t>
  </si>
  <si>
    <t xml:space="preserve">POD received from cell 0661299589 M     </t>
  </si>
  <si>
    <t>Citivet Bothasig</t>
  </si>
  <si>
    <t>DEE</t>
  </si>
  <si>
    <t>Dale</t>
  </si>
  <si>
    <t>POD received from cell 0680123070 M</t>
  </si>
  <si>
    <t>PIET2</t>
  </si>
  <si>
    <t>PIETERSBURG</t>
  </si>
  <si>
    <t>Mediclinic Limpopo</t>
  </si>
  <si>
    <t>VINOLIAH</t>
  </si>
  <si>
    <t>Thabo</t>
  </si>
  <si>
    <t>POD received from cell 0785331999 M</t>
  </si>
  <si>
    <t>FLYER SUTURES-5 FLYER SUTURES-5</t>
  </si>
  <si>
    <t>Questmed Clinix Lesedi</t>
  </si>
  <si>
    <t>LEE</t>
  </si>
  <si>
    <t>Atleng</t>
  </si>
  <si>
    <t>HND / FUE / DOC</t>
  </si>
  <si>
    <t>POD received from cell 0715201240 M</t>
  </si>
  <si>
    <t>FLYER SUTURES-2 FLYER SUTURES-2</t>
  </si>
  <si>
    <t>ALBE2</t>
  </si>
  <si>
    <t>ALBERTON</t>
  </si>
  <si>
    <t>NETCARE ALBERTON HOSPITAL</t>
  </si>
  <si>
    <t>Derrick</t>
  </si>
  <si>
    <t>POD received from cell 0723863877 M</t>
  </si>
  <si>
    <t>FLYER SUTURES-1 FLYER SUTURES-1</t>
  </si>
  <si>
    <t>Netcare Sunninghill Hospit</t>
  </si>
  <si>
    <t>PHARMACY</t>
  </si>
  <si>
    <t>Ernest</t>
  </si>
  <si>
    <t>POD received from cell 0720457394 M</t>
  </si>
  <si>
    <t>ELLIS</t>
  </si>
  <si>
    <t>ELLISRAS</t>
  </si>
  <si>
    <t>Mediclinic Lephalale Pharmacy</t>
  </si>
  <si>
    <t>ELMARIE</t>
  </si>
  <si>
    <t>vorster</t>
  </si>
  <si>
    <t>POD received from cell 0711198834 M</t>
  </si>
  <si>
    <t>BETHL</t>
  </si>
  <si>
    <t>BETHLEHEM</t>
  </si>
  <si>
    <t>Hoogland Medi Clinic Pharmacy</t>
  </si>
  <si>
    <t>WILMA</t>
  </si>
  <si>
    <t>VINCENT</t>
  </si>
  <si>
    <t>BOX SUTURES-14 BOX SUTURES-14</t>
  </si>
  <si>
    <t>PAARL</t>
  </si>
  <si>
    <t>Paarl Medi Clinic</t>
  </si>
  <si>
    <t>PHARMACY MANAGER</t>
  </si>
  <si>
    <t>Calderon</t>
  </si>
  <si>
    <t>POD received from cell 0765515095 M</t>
  </si>
  <si>
    <t>Netcare Montana Hospit</t>
  </si>
  <si>
    <t>Main Pharmacy</t>
  </si>
  <si>
    <t>andries</t>
  </si>
  <si>
    <t>POD received from cell 0763629217 M</t>
  </si>
  <si>
    <t>Life Wilgers Hospital</t>
  </si>
  <si>
    <t>ANITA</t>
  </si>
  <si>
    <t xml:space="preserve">francina                      </t>
  </si>
  <si>
    <t xml:space="preserve">POD received from cell 0645503437 M     </t>
  </si>
  <si>
    <t>Netcare Unitas Hospit</t>
  </si>
  <si>
    <t>THEARTE</t>
  </si>
  <si>
    <t xml:space="preserve">sara                          </t>
  </si>
  <si>
    <t xml:space="preserve">POD received from cell 0799731759 M     </t>
  </si>
  <si>
    <t>Medicross Parow</t>
  </si>
  <si>
    <t>beverly</t>
  </si>
  <si>
    <t>POD received from cell 0737996477 M</t>
  </si>
  <si>
    <t>Life Carstenhof Hoispital</t>
  </si>
  <si>
    <t>ROSCHELLE</t>
  </si>
  <si>
    <t>khomotso</t>
  </si>
  <si>
    <t>POD received from cell 0677382036 M</t>
  </si>
  <si>
    <t>Lyns Vet Supplies</t>
  </si>
  <si>
    <t>LYN</t>
  </si>
  <si>
    <t>Lynn</t>
  </si>
  <si>
    <t>POD received from cell 0736814363 M</t>
  </si>
  <si>
    <t>BOX SUTURES-11</t>
  </si>
  <si>
    <t>MMABA</t>
  </si>
  <si>
    <t>MMABATHO</t>
  </si>
  <si>
    <t>Victoria Private Hospit - Clin</t>
  </si>
  <si>
    <t>SELENA</t>
  </si>
  <si>
    <t>david</t>
  </si>
  <si>
    <t>POD received from cell 0730208133 M</t>
  </si>
  <si>
    <t>BOX SUTURES-8 BOX SUTURES-8</t>
  </si>
  <si>
    <t xml:space="preserve">MAKHABANI                     </t>
  </si>
  <si>
    <t xml:space="preserve">POD received from cell 0721907913 M     </t>
  </si>
  <si>
    <t>M FRASER</t>
  </si>
  <si>
    <t xml:space="preserve">Patricia                      </t>
  </si>
  <si>
    <t>FLYER SUTURES-5 TAGS FLYER SUTURES-5 TAGS</t>
  </si>
  <si>
    <t>MIDRA</t>
  </si>
  <si>
    <t>MIDRAND</t>
  </si>
  <si>
    <t>Priontex Micronclean</t>
  </si>
  <si>
    <t>Dyln Hill</t>
  </si>
  <si>
    <t>jerry</t>
  </si>
  <si>
    <t>POD received from cell 0833616148 M</t>
  </si>
  <si>
    <t>BETHLEHEM  DIHLABENG REGIONAL</t>
  </si>
  <si>
    <t>STORES</t>
  </si>
  <si>
    <t xml:space="preserve">TEBELLO                       </t>
  </si>
  <si>
    <t xml:space="preserve">POD received from cell 0721927500 M     </t>
  </si>
  <si>
    <t>PORT1</t>
  </si>
  <si>
    <t>PORT ALFRED</t>
  </si>
  <si>
    <t>Netcare Port Alfred Hospit</t>
  </si>
  <si>
    <t>asanda</t>
  </si>
  <si>
    <t>POD received from cell 0799780879 M</t>
  </si>
  <si>
    <t>BURGE</t>
  </si>
  <si>
    <t>BURGERSDORP</t>
  </si>
  <si>
    <t>Burgersdorp Prov Hospit</t>
  </si>
  <si>
    <t>POD received from cell 0721915713 M</t>
  </si>
  <si>
    <t>FAUR1</t>
  </si>
  <si>
    <t>FAURE</t>
  </si>
  <si>
    <t>WC HEALTH Eerste River</t>
  </si>
  <si>
    <t>Yaaseen</t>
  </si>
  <si>
    <t>POD received from cell 0621330967 M</t>
  </si>
  <si>
    <t>MMABATHO MEDICAL STORES</t>
  </si>
  <si>
    <t>abram</t>
  </si>
  <si>
    <t>POD received from cell 0768823309 M</t>
  </si>
  <si>
    <t>BETHA</t>
  </si>
  <si>
    <t>BETHAL</t>
  </si>
  <si>
    <t>BETHAL CORRECTIONAL SERVICES</t>
  </si>
  <si>
    <t>?</t>
  </si>
  <si>
    <t>PORT3</t>
  </si>
  <si>
    <t>PORT ELIZABETH</t>
  </si>
  <si>
    <t>GOBLER MEDICAL</t>
  </si>
  <si>
    <t>MONIQUE DIEDERICKS</t>
  </si>
  <si>
    <t>HALEY MARSDEN</t>
  </si>
  <si>
    <t>BLOE1</t>
  </si>
  <si>
    <t>BLOEMFONTEIN</t>
  </si>
  <si>
    <t>PHARMACY DEPOT BLOEMFONTEIN</t>
  </si>
  <si>
    <t>DENNI</t>
  </si>
  <si>
    <t>DENNILTON</t>
  </si>
  <si>
    <t>Philadelphia Hospit</t>
  </si>
  <si>
    <t>DURBA</t>
  </si>
  <si>
    <t>DURBAN</t>
  </si>
  <si>
    <t>LIFE ENTABENI Hospit</t>
  </si>
  <si>
    <t>Raksha</t>
  </si>
  <si>
    <t xml:space="preserve">Joshua                        </t>
  </si>
  <si>
    <t xml:space="preserve">POD received from cell 0764962951 M     </t>
  </si>
  <si>
    <t>Box Sutures-13</t>
  </si>
  <si>
    <t>VRYHE</t>
  </si>
  <si>
    <t>VRYHEID</t>
  </si>
  <si>
    <t>Abaqulusi Private Hospit</t>
  </si>
  <si>
    <t xml:space="preserve">sanele                        </t>
  </si>
  <si>
    <t xml:space="preserve">POD received from cell 0785988150 M     </t>
  </si>
  <si>
    <t>Meulen Pharmacy</t>
  </si>
  <si>
    <t>NEIL</t>
  </si>
  <si>
    <t>BOX SUTURES-2</t>
  </si>
  <si>
    <t>BOKSB</t>
  </si>
  <si>
    <t>BOKSBURG</t>
  </si>
  <si>
    <t>Clinix Botshelong Hospit</t>
  </si>
  <si>
    <t>MDUDUZI</t>
  </si>
  <si>
    <t>Portia</t>
  </si>
  <si>
    <t>POD received from cell 0839758806 M</t>
  </si>
  <si>
    <t>RICHA</t>
  </si>
  <si>
    <t>RICHARDS BAY</t>
  </si>
  <si>
    <t>MDC RICHARDS BAY DAY THEARTE</t>
  </si>
  <si>
    <t>Charlene Chetty</t>
  </si>
  <si>
    <t>EDGE DAY HOPITAL</t>
  </si>
  <si>
    <t>JUANITA</t>
  </si>
  <si>
    <t>luyanda</t>
  </si>
  <si>
    <t>POD received from cell 0659756866 M</t>
  </si>
  <si>
    <t>FLYER SUTURES-4</t>
  </si>
  <si>
    <t>TONGA</t>
  </si>
  <si>
    <t>TONGAAT</t>
  </si>
  <si>
    <t>Victoria Hospit Pharma</t>
  </si>
  <si>
    <t>SUJAYA RAJOO</t>
  </si>
  <si>
    <t>BOX SUTURES-7</t>
  </si>
  <si>
    <t>Disa Med Constantia Pharmacy</t>
  </si>
  <si>
    <t>MARTIN</t>
  </si>
  <si>
    <t>andrew</t>
  </si>
  <si>
    <t>POD received from cell 0760754539 M</t>
  </si>
  <si>
    <t>CONRAD VAN DER MESHT</t>
  </si>
  <si>
    <t>SIGNATURE</t>
  </si>
  <si>
    <t>LIFE WILGEHEUWEL PHARMACY</t>
  </si>
  <si>
    <t>MARION PUTTERILL</t>
  </si>
  <si>
    <t>Thulani</t>
  </si>
  <si>
    <t>POD received from cell 0727881903 M</t>
  </si>
  <si>
    <t>KIMBE</t>
  </si>
  <si>
    <t>KIMBERLEY</t>
  </si>
  <si>
    <t>Royal Hospit   Heart Cntr</t>
  </si>
  <si>
    <t>YOLANDA</t>
  </si>
  <si>
    <t xml:space="preserve">Royal Hospit   Heart Cntr     </t>
  </si>
  <si>
    <t xml:space="preserve">POD received from cell 0714696548 M     </t>
  </si>
  <si>
    <t>Multicare Medical</t>
  </si>
  <si>
    <t>CHANTELLE</t>
  </si>
  <si>
    <t>Tabitha</t>
  </si>
  <si>
    <t>FLYER SUTURES-5</t>
  </si>
  <si>
    <t>Alfred</t>
  </si>
  <si>
    <t>MICHELLE FRASER</t>
  </si>
  <si>
    <t>UITEN</t>
  </si>
  <si>
    <t>UITENHAGE</t>
  </si>
  <si>
    <t>DR A.H KASSAN</t>
  </si>
  <si>
    <t>LEE ANNE</t>
  </si>
  <si>
    <t xml:space="preserve">L bates                       </t>
  </si>
  <si>
    <t xml:space="preserve">POD received from cell 0659756866 M     </t>
  </si>
  <si>
    <t>Kawari Wholesaler</t>
  </si>
  <si>
    <t>SARAH</t>
  </si>
  <si>
    <t>MLUNGISI HEALTH CARE</t>
  </si>
  <si>
    <t>CLEM KIENBERGER</t>
  </si>
  <si>
    <t xml:space="preserve">anda                          </t>
  </si>
  <si>
    <t xml:space="preserve">POD received from cell 0677382036 M     </t>
  </si>
  <si>
    <t>GABLER MEDICAL TECH</t>
  </si>
  <si>
    <t>MIKHALI MICHAELS</t>
  </si>
  <si>
    <t>PARTRICIA</t>
  </si>
  <si>
    <t>ruben</t>
  </si>
  <si>
    <t>POD received from cell 0661058309 M</t>
  </si>
  <si>
    <t>HALEY</t>
  </si>
  <si>
    <t>PATRICIA</t>
  </si>
  <si>
    <t>haley</t>
  </si>
  <si>
    <t>LEVENE KALLORAM</t>
  </si>
  <si>
    <t>Levene</t>
  </si>
  <si>
    <t>SEEMA</t>
  </si>
  <si>
    <t>GABLER MEDICAL CENTUNAN</t>
  </si>
  <si>
    <t>RONEL DE HAAN</t>
  </si>
  <si>
    <t>MALEY MARSDEN</t>
  </si>
  <si>
    <t>Birnam Vet CLINIC</t>
  </si>
  <si>
    <t>KATHY</t>
  </si>
  <si>
    <t>KEDIBONE</t>
  </si>
  <si>
    <t>Netcare Pretoria East Hospital</t>
  </si>
  <si>
    <t>POTEGO</t>
  </si>
  <si>
    <t>The Surgical Institute</t>
  </si>
  <si>
    <t>VALENCIA</t>
  </si>
  <si>
    <t>SUTURE SAMPLES</t>
  </si>
  <si>
    <t>Surgical Systems</t>
  </si>
  <si>
    <t>ABBY</t>
  </si>
  <si>
    <t>Abby</t>
  </si>
  <si>
    <t>POD received from cell 0738058187 M</t>
  </si>
  <si>
    <t>STEL2</t>
  </si>
  <si>
    <t>STELLENBOSCH</t>
  </si>
  <si>
    <t>Mediclinic Stellenbosch Pharma</t>
  </si>
  <si>
    <t>ASHLEY</t>
  </si>
  <si>
    <t>ROMANO</t>
  </si>
  <si>
    <t>POD received from cell 0844622275 M</t>
  </si>
  <si>
    <t>VRED1</t>
  </si>
  <si>
    <t>VREDE</t>
  </si>
  <si>
    <t>Vrede Hospit</t>
  </si>
  <si>
    <t>ANIKA</t>
  </si>
  <si>
    <t>CALED</t>
  </si>
  <si>
    <t>CALEDON</t>
  </si>
  <si>
    <t>WC Health Caledon</t>
  </si>
  <si>
    <t>WORCE</t>
  </si>
  <si>
    <t>WORCESTER</t>
  </si>
  <si>
    <t>Boland Dierekliniek</t>
  </si>
  <si>
    <t>CAROL</t>
  </si>
  <si>
    <t>KEMPT</t>
  </si>
  <si>
    <t>KEMPTON PARK</t>
  </si>
  <si>
    <t>Synergy Sterilisation South Africa (Proprietary) Ltd</t>
  </si>
  <si>
    <t>MICHELLE FICK</t>
  </si>
  <si>
    <t>Anisha Porthen</t>
  </si>
  <si>
    <t>Box</t>
  </si>
  <si>
    <t>LERATO</t>
  </si>
  <si>
    <t>POD received from cell 0721927500 M</t>
  </si>
  <si>
    <t>BOX SUTURES-9</t>
  </si>
  <si>
    <t>SOME2</t>
  </si>
  <si>
    <t>SOMERSET WEST</t>
  </si>
  <si>
    <t>SUMMERHILL SURGICAL CENTRE</t>
  </si>
  <si>
    <t>AHLIAH</t>
  </si>
  <si>
    <t>melvina</t>
  </si>
  <si>
    <t>POD received from cell 0725795427 M</t>
  </si>
  <si>
    <t>AHMED Al-Kadi Private Hospital</t>
  </si>
  <si>
    <t>CASSIM</t>
  </si>
  <si>
    <t>k naidoo</t>
  </si>
  <si>
    <t>POD received from cell 0748613537 M</t>
  </si>
  <si>
    <t>Disa Med Stellenbosch</t>
  </si>
  <si>
    <t>JUANEL</t>
  </si>
  <si>
    <t>ILLEG</t>
  </si>
  <si>
    <t>FLYER SUTURE-2</t>
  </si>
  <si>
    <t>UPING</t>
  </si>
  <si>
    <t>UPINGTON</t>
  </si>
  <si>
    <t>Upington Mediclinic</t>
  </si>
  <si>
    <t>FERICKA</t>
  </si>
  <si>
    <t>Lena</t>
  </si>
  <si>
    <t>POD received from cell 0611162104 M</t>
  </si>
  <si>
    <t>BOX SUTURES-8</t>
  </si>
  <si>
    <t>EAST</t>
  </si>
  <si>
    <t>EAST LONDON</t>
  </si>
  <si>
    <t>LIFE BEACON BAY Hospit</t>
  </si>
  <si>
    <t>JENNY</t>
  </si>
  <si>
    <t xml:space="preserve">LETO                          </t>
  </si>
  <si>
    <t xml:space="preserve">POD received from cell 0678407293 M     </t>
  </si>
  <si>
    <t>FOCHV</t>
  </si>
  <si>
    <t>FOCHVILLE</t>
  </si>
  <si>
    <t>Leslie Williams Private Hospit</t>
  </si>
  <si>
    <t>JOHANNAH</t>
  </si>
  <si>
    <t>Judel</t>
  </si>
  <si>
    <t>POD received from cell 0713186291 M</t>
  </si>
  <si>
    <t>BOX SUTURES-13</t>
  </si>
  <si>
    <t>Melinda</t>
  </si>
  <si>
    <t>lyns</t>
  </si>
  <si>
    <t>ERMEL</t>
  </si>
  <si>
    <t>ERMELO</t>
  </si>
  <si>
    <t>Ermelo Medi Clinic</t>
  </si>
  <si>
    <t>casandra</t>
  </si>
  <si>
    <t>POD received from cell 0766315057 M</t>
  </si>
  <si>
    <t>Durbanville Vet</t>
  </si>
  <si>
    <t>SR JANET</t>
  </si>
  <si>
    <t>Belinda</t>
  </si>
  <si>
    <t>FLYER SUTURE-4</t>
  </si>
  <si>
    <t>Advanced Durbanville</t>
  </si>
  <si>
    <t>ANKIA</t>
  </si>
  <si>
    <t>David</t>
  </si>
  <si>
    <t>BOX SUTURES-19</t>
  </si>
  <si>
    <t>rehaile</t>
  </si>
  <si>
    <t>POD received from cell 0681920801 M</t>
  </si>
  <si>
    <t>HILLSIDE VETERINARY</t>
  </si>
  <si>
    <t>MICHELLE</t>
  </si>
  <si>
    <t>Sim</t>
  </si>
  <si>
    <t>POD received from cell 0735999620 M</t>
  </si>
  <si>
    <t>Clinix Botshelong - Empilweni</t>
  </si>
  <si>
    <t>Mduduzi</t>
  </si>
  <si>
    <t>ROODE</t>
  </si>
  <si>
    <t>ROODEPOORT</t>
  </si>
  <si>
    <t>LIFE FLORA PHARMACY</t>
  </si>
  <si>
    <t>PHIA</t>
  </si>
  <si>
    <t>Jabulani</t>
  </si>
  <si>
    <t>POD received from cell 0643226593 M</t>
  </si>
  <si>
    <t>Cure Day Clinic Midstream</t>
  </si>
  <si>
    <t>JERELDA</t>
  </si>
  <si>
    <t>jerelda</t>
  </si>
  <si>
    <t>St Helena Hospit</t>
  </si>
  <si>
    <t>Vetscape</t>
  </si>
  <si>
    <t>NINA</t>
  </si>
  <si>
    <t>majira</t>
  </si>
  <si>
    <t>BOX SUTURES-27</t>
  </si>
  <si>
    <t>Alex</t>
  </si>
  <si>
    <t>BOX SUTURES-33</t>
  </si>
  <si>
    <t>Advanced Worcester</t>
  </si>
  <si>
    <t>LIZELLE</t>
  </si>
  <si>
    <t>cailin</t>
  </si>
  <si>
    <t>POD received from cell 0788312180 M</t>
  </si>
  <si>
    <t>BOX SUTURES -13</t>
  </si>
  <si>
    <t>KNYSN</t>
  </si>
  <si>
    <t>KNYSNA</t>
  </si>
  <si>
    <t>LIFE KNYSNA PHY</t>
  </si>
  <si>
    <t>PIETER</t>
  </si>
  <si>
    <t xml:space="preserve">chandri                       </t>
  </si>
  <si>
    <t xml:space="preserve">POD received from cell 0694009838 M     </t>
  </si>
  <si>
    <t>TZANE</t>
  </si>
  <si>
    <t>TZANEEN</t>
  </si>
  <si>
    <t>Tzaneen Animal Clinic</t>
  </si>
  <si>
    <t>DR PIETER</t>
  </si>
  <si>
    <t>elarn</t>
  </si>
  <si>
    <t>POD received from cell 0766992819 M</t>
  </si>
  <si>
    <t>Mediclinic Sandton Pharmacy</t>
  </si>
  <si>
    <t>COMFORT PHARMACY</t>
  </si>
  <si>
    <t xml:space="preserve">presh                         </t>
  </si>
  <si>
    <t xml:space="preserve">POD received from cell 0797027751 M     </t>
  </si>
  <si>
    <t>Netcare Polokwane Pharmacy</t>
  </si>
  <si>
    <t>MAIN PHY</t>
  </si>
  <si>
    <t>Thabiso</t>
  </si>
  <si>
    <t>POD received from cell 0795513816 M</t>
  </si>
  <si>
    <t>Milnerton Medi Clinic Pharma</t>
  </si>
  <si>
    <t>chantal</t>
  </si>
  <si>
    <t>BOX SUTURES-5</t>
  </si>
  <si>
    <t>mange</t>
  </si>
  <si>
    <t>POD received from cell 0714696548 M</t>
  </si>
  <si>
    <t>Bloemfontein Mediclinic</t>
  </si>
  <si>
    <t>MARTIE</t>
  </si>
  <si>
    <t>Jack</t>
  </si>
  <si>
    <t>POD received from cell 0734787843 M</t>
  </si>
  <si>
    <t>tabitha</t>
  </si>
  <si>
    <t>Citivet Monte Vista</t>
  </si>
  <si>
    <t>C Beedler</t>
  </si>
  <si>
    <t>POD received from cell 0641377685 M</t>
  </si>
  <si>
    <t>sandle</t>
  </si>
  <si>
    <t>BOX SUTURES-10</t>
  </si>
  <si>
    <t>Dr S.D. Otto</t>
  </si>
  <si>
    <t>CATHY</t>
  </si>
  <si>
    <t>Helen</t>
  </si>
  <si>
    <t>KRUGE</t>
  </si>
  <si>
    <t>KRUGERSDORP</t>
  </si>
  <si>
    <t>Netcare Krugersdorp Pharma</t>
  </si>
  <si>
    <t>solly</t>
  </si>
  <si>
    <t>POD received from cell 0761602823 M</t>
  </si>
  <si>
    <t>FLYER SUTURE-3</t>
  </si>
  <si>
    <t>TRICH</t>
  </si>
  <si>
    <t>TRICHARDT</t>
  </si>
  <si>
    <t>Mediclinic Highveld</t>
  </si>
  <si>
    <t>MARIETJIE</t>
  </si>
  <si>
    <t xml:space="preserve">Thabang                       </t>
  </si>
  <si>
    <t xml:space="preserve">POD received from cell 0713263165 M     </t>
  </si>
  <si>
    <t>SAM</t>
  </si>
  <si>
    <t>S Eliss</t>
  </si>
  <si>
    <t>Patricia</t>
  </si>
  <si>
    <t xml:space="preserve">David                         </t>
  </si>
  <si>
    <t xml:space="preserve">POD received from cell 0730208133 M     </t>
  </si>
  <si>
    <t>MIKHALI</t>
  </si>
  <si>
    <t>HALEY MASDEN</t>
  </si>
  <si>
    <t>H MARSELEN</t>
  </si>
  <si>
    <t>FUE / doc</t>
  </si>
  <si>
    <t>ACTUAL TIME DEL 11 00</t>
  </si>
  <si>
    <t>GRIQU</t>
  </si>
  <si>
    <t>GRIQUATOWN</t>
  </si>
  <si>
    <t>GRIEKWASTAD CHC</t>
  </si>
  <si>
    <t>Stores</t>
  </si>
  <si>
    <t>aswlhanqwusi</t>
  </si>
  <si>
    <t>POD received from cell 0766619614 M</t>
  </si>
  <si>
    <t>NELSP</t>
  </si>
  <si>
    <t>NELSPRUIT</t>
  </si>
  <si>
    <t>Lowveld Vetcare Animal</t>
  </si>
  <si>
    <t>FRANSIE</t>
  </si>
  <si>
    <t>Danel</t>
  </si>
  <si>
    <t>POD received from cell 0767078577 M</t>
  </si>
  <si>
    <t>MoreletaPark Dierehospitaal</t>
  </si>
  <si>
    <t>KARIN</t>
  </si>
  <si>
    <t>Yolanda</t>
  </si>
  <si>
    <t>POD received from cell 0665269457 M</t>
  </si>
  <si>
    <t>ESHOW</t>
  </si>
  <si>
    <t>ESHOWE</t>
  </si>
  <si>
    <t>ESHOWE DISTRICT Hospit</t>
  </si>
  <si>
    <t>SS dube</t>
  </si>
  <si>
    <t>POD received from cell 0713791281 M</t>
  </si>
  <si>
    <t>HILLBROW COMMUNITY HEALTH CENT</t>
  </si>
  <si>
    <t>Joseph</t>
  </si>
  <si>
    <t>POD received from cell 0724566231 M</t>
  </si>
  <si>
    <t>Kabelo</t>
  </si>
  <si>
    <t>KABELO</t>
  </si>
  <si>
    <t>LIEZL</t>
  </si>
  <si>
    <t>Lake Smit   Partners</t>
  </si>
  <si>
    <t>SR SHERRY</t>
  </si>
  <si>
    <t>V Sander</t>
  </si>
  <si>
    <t>POD received from cell 0764962951 M</t>
  </si>
  <si>
    <t>LakeSmit   Partners</t>
  </si>
  <si>
    <t>SHANE</t>
  </si>
  <si>
    <t>Juliet</t>
  </si>
  <si>
    <t>ophelia</t>
  </si>
  <si>
    <t>POD received from cell 0769790129 M</t>
  </si>
  <si>
    <t>SELAELO</t>
  </si>
  <si>
    <t>Hunte</t>
  </si>
  <si>
    <t>Netcare Rehabilitation Hospit</t>
  </si>
  <si>
    <t>REZA</t>
  </si>
  <si>
    <t>kululeko</t>
  </si>
  <si>
    <t>POD received from cell 0714944750 M</t>
  </si>
  <si>
    <t>EMPAN</t>
  </si>
  <si>
    <t>EMPANGENI</t>
  </si>
  <si>
    <t>Queen Nandi Regional Hospit</t>
  </si>
  <si>
    <t>MISS TS KHANYISILE</t>
  </si>
  <si>
    <t xml:space="preserve">Skhulile                      </t>
  </si>
  <si>
    <t xml:space="preserve">POD received from cell 0606762579 M     </t>
  </si>
  <si>
    <t>ST AIDANS Hospit</t>
  </si>
  <si>
    <t>RAVI</t>
  </si>
  <si>
    <t>ravi</t>
  </si>
  <si>
    <t>POD received from cell 0748778015 M</t>
  </si>
  <si>
    <t>Netcare St Augustine Hosp.</t>
  </si>
  <si>
    <t>LYLE NAIDOO</t>
  </si>
  <si>
    <t>L Naidoo</t>
  </si>
  <si>
    <t>SERVE-U-Med SA</t>
  </si>
  <si>
    <t>PAUL</t>
  </si>
  <si>
    <t>Denique</t>
  </si>
  <si>
    <t>POD received from cell 0727812225 M</t>
  </si>
  <si>
    <t>Livingstone Hospit</t>
  </si>
  <si>
    <t>Zandi</t>
  </si>
  <si>
    <t>POD received from cell 0639727870 M</t>
  </si>
  <si>
    <t>Norian</t>
  </si>
  <si>
    <t>Dr George Mukhari Hospit</t>
  </si>
  <si>
    <t>TRANSIT UNIT</t>
  </si>
  <si>
    <t xml:space="preserve">olebogeng                     </t>
  </si>
  <si>
    <t xml:space="preserve">POD received from cell 0681828193 M     </t>
  </si>
  <si>
    <t>LETABA HOSPITAL</t>
  </si>
  <si>
    <t>dipela</t>
  </si>
  <si>
    <t>POD received from cell 0712284657 M</t>
  </si>
  <si>
    <t>Zuid Afrikaanse Hospit</t>
  </si>
  <si>
    <t>JOSPEHINAH</t>
  </si>
  <si>
    <t>Jacob  Pharmacy</t>
  </si>
  <si>
    <t>Chartwell Equine Clinic</t>
  </si>
  <si>
    <t>Olivia</t>
  </si>
  <si>
    <t>POD received from cell 0607554553 M</t>
  </si>
  <si>
    <t>RIBUMED BALLITO DAY HOSPITAL</t>
  </si>
  <si>
    <t>ERASMUS</t>
  </si>
  <si>
    <t>Jessica</t>
  </si>
  <si>
    <t>POD received from cell 0847863055 M</t>
  </si>
  <si>
    <t>annerine</t>
  </si>
  <si>
    <t>RANDF</t>
  </si>
  <si>
    <t>RANDFONTEIN</t>
  </si>
  <si>
    <t>MR RODNEY CHINANZVANANA</t>
  </si>
  <si>
    <t>MR RODNEY</t>
  </si>
  <si>
    <t>POD received from cell 0765666036 M</t>
  </si>
  <si>
    <t>Mafikeng Provincial Hospit</t>
  </si>
  <si>
    <t>ONTLAMETSE</t>
  </si>
  <si>
    <t>dondo</t>
  </si>
  <si>
    <t>POD received from cell 0834934987 M</t>
  </si>
  <si>
    <t>MIDD2</t>
  </si>
  <si>
    <t>MIDDELBURG (Mpumalanga)</t>
  </si>
  <si>
    <t>Witbank Veterinary Hospit</t>
  </si>
  <si>
    <t>MELANDRIE</t>
  </si>
  <si>
    <t>zelda</t>
  </si>
  <si>
    <t>POD received from cell 0769043110 M</t>
  </si>
  <si>
    <t>ON LIFE BEACON BAY HOSPITAL</t>
  </si>
  <si>
    <t>ON2</t>
  </si>
  <si>
    <t>KELLY NDLOVU</t>
  </si>
  <si>
    <t>POD received from cell 0678407293 M</t>
  </si>
  <si>
    <t>GABLER MEAKAL</t>
  </si>
  <si>
    <t>SERVICE CENTRE</t>
  </si>
  <si>
    <t>POD received from cell 0616751081 M</t>
  </si>
  <si>
    <t>GRAAF</t>
  </si>
  <si>
    <t>GRAAFF-REINET</t>
  </si>
  <si>
    <t>MIDLANDS</t>
  </si>
  <si>
    <t>Pharmacist</t>
  </si>
  <si>
    <t>M KHULA</t>
  </si>
  <si>
    <t>Blue Hills Veterinary Hospit</t>
  </si>
  <si>
    <t>KIRSTIN</t>
  </si>
  <si>
    <t>Brenda</t>
  </si>
  <si>
    <t>Netcare Kuilsriver Hospital Ma</t>
  </si>
  <si>
    <t>MATTHEW</t>
  </si>
  <si>
    <t>jandre</t>
  </si>
  <si>
    <t>POD received from cell 0651028395 M</t>
  </si>
  <si>
    <t>VERUL</t>
  </si>
  <si>
    <t>VERULAM</t>
  </si>
  <si>
    <t>OSINDISWENI HOSPITAL</t>
  </si>
  <si>
    <t>louis</t>
  </si>
  <si>
    <t>POD received from cell 0790738153 M</t>
  </si>
  <si>
    <t>DUNDE</t>
  </si>
  <si>
    <t>DUNDEE</t>
  </si>
  <si>
    <t>Dundee Hospit</t>
  </si>
  <si>
    <t>MBELLE</t>
  </si>
  <si>
    <t xml:space="preserve">LAMULA                        </t>
  </si>
  <si>
    <t xml:space="preserve">POD received from cell 0733056816 M     </t>
  </si>
  <si>
    <t>Prince Mshiyeni Hospit</t>
  </si>
  <si>
    <t>lindiwe</t>
  </si>
  <si>
    <t xml:space="preserve">Tsepiso                       </t>
  </si>
  <si>
    <t xml:space="preserve">POD received from cell 0768323695 M     </t>
  </si>
  <si>
    <t>Morne</t>
  </si>
  <si>
    <t>BOX SUTURES-20</t>
  </si>
  <si>
    <t>ria vorster</t>
  </si>
  <si>
    <t xml:space="preserve">asanda                        </t>
  </si>
  <si>
    <t xml:space="preserve">POD received from cell 0760754539 M     </t>
  </si>
  <si>
    <t>THANDEKA</t>
  </si>
  <si>
    <t>POD received from cell 0785988150 M</t>
  </si>
  <si>
    <t>Brandon</t>
  </si>
  <si>
    <t>POD received from cell 0616610403 M</t>
  </si>
  <si>
    <t>ASPIRATA  PORTION 5  GAZELLE C</t>
  </si>
  <si>
    <t>J PILLAY</t>
  </si>
  <si>
    <t>smiley</t>
  </si>
  <si>
    <t>MMED Distribution</t>
  </si>
  <si>
    <t>Francesca</t>
  </si>
  <si>
    <t>rylan</t>
  </si>
  <si>
    <t>LOURENS MINETTE</t>
  </si>
  <si>
    <t xml:space="preserve">johan                         </t>
  </si>
  <si>
    <t xml:space="preserve">POD received from cell 0681920801 M     </t>
  </si>
  <si>
    <t>BENON</t>
  </si>
  <si>
    <t>BENONI</t>
  </si>
  <si>
    <t>Netcare Lakeview Pharma</t>
  </si>
  <si>
    <t>sibusiso</t>
  </si>
  <si>
    <t>POD received from cell 0729630904 M</t>
  </si>
  <si>
    <t>CARLIN MEDICAL</t>
  </si>
  <si>
    <t>BERTHA</t>
  </si>
  <si>
    <t>Mediclinic Vergelegen Pharmacy</t>
  </si>
  <si>
    <t>THE PHARMACIST</t>
  </si>
  <si>
    <t>Julian</t>
  </si>
  <si>
    <t>DOC</t>
  </si>
  <si>
    <t>GEORG</t>
  </si>
  <si>
    <t>GEORGE</t>
  </si>
  <si>
    <t>WC Health George Hospit</t>
  </si>
  <si>
    <t>Antolene</t>
  </si>
  <si>
    <t>Granville</t>
  </si>
  <si>
    <t>POD received from cell 0679716569 M</t>
  </si>
  <si>
    <t>Cerdak</t>
  </si>
  <si>
    <t>JEANIE</t>
  </si>
  <si>
    <t>ANNA SIBIYA</t>
  </si>
  <si>
    <t>POD received from cell 0783892929 M</t>
  </si>
  <si>
    <t>CERES</t>
  </si>
  <si>
    <t>WC HEALTH CERES HOSPITAL</t>
  </si>
  <si>
    <t>GILBERT</t>
  </si>
  <si>
    <t>m wessels</t>
  </si>
  <si>
    <t>POD received from cell 0718252724 M</t>
  </si>
  <si>
    <t>VANDE</t>
  </si>
  <si>
    <t>VANDERBIJLPARK</t>
  </si>
  <si>
    <t>EMFULENI MEDI CLINIC PHARMACY</t>
  </si>
  <si>
    <t>BESSIE</t>
  </si>
  <si>
    <t>Andrew</t>
  </si>
  <si>
    <t>POD received from cell 0639164839 M</t>
  </si>
  <si>
    <t>KIMBERLEY MEDI CLINIC</t>
  </si>
  <si>
    <t>FRANS</t>
  </si>
  <si>
    <t>France</t>
  </si>
  <si>
    <t>POD received from cell 0792593806 M</t>
  </si>
  <si>
    <t>lore</t>
  </si>
  <si>
    <t>FLYER SUTURES-6</t>
  </si>
  <si>
    <t>UMTAT</t>
  </si>
  <si>
    <t>UMTATA</t>
  </si>
  <si>
    <t>LIFE ST MARY S PRIVATE HOSPITA</t>
  </si>
  <si>
    <t>MUNYARAZI</t>
  </si>
  <si>
    <t>ISENATHI</t>
  </si>
  <si>
    <t>Emelda</t>
  </si>
  <si>
    <t>thakgalo</t>
  </si>
  <si>
    <t>HND / DOC</t>
  </si>
  <si>
    <t>RAKSHA</t>
  </si>
  <si>
    <t xml:space="preserve">sfiso                         </t>
  </si>
  <si>
    <t>ALEX</t>
  </si>
  <si>
    <t>FRANCESCA</t>
  </si>
  <si>
    <t>Life Brenthurst Hospital Phy</t>
  </si>
  <si>
    <t>SOLOMON</t>
  </si>
  <si>
    <t>simon</t>
  </si>
  <si>
    <t>POD received from cell 0787466889 M</t>
  </si>
  <si>
    <t>ROYAL BUFFALO SPECIALIST HOSPI</t>
  </si>
  <si>
    <t>SIVUYILE MAKELENI</t>
  </si>
  <si>
    <t>sivuyile</t>
  </si>
  <si>
    <t>POD received from cell 0738791529 M</t>
  </si>
  <si>
    <t>Ashley</t>
  </si>
  <si>
    <t>Intercare Day Hospit Century</t>
  </si>
  <si>
    <t>FRANCHESTE</t>
  </si>
  <si>
    <t>Govender r</t>
  </si>
  <si>
    <t>POD received from cell 0607360100 M</t>
  </si>
  <si>
    <t>frans</t>
  </si>
  <si>
    <t>Disa Med Durbanville Pharmacy</t>
  </si>
  <si>
    <t>JOSEPH LUDORF</t>
  </si>
  <si>
    <t>Dawn</t>
  </si>
  <si>
    <t>Hoogl  Medi Clinic</t>
  </si>
  <si>
    <t>WILMA JANA</t>
  </si>
  <si>
    <t>RICHARD</t>
  </si>
  <si>
    <t>c frantz</t>
  </si>
  <si>
    <t>13 JAKARANDA STREET</t>
  </si>
  <si>
    <t>RAZIAN DAMONS</t>
  </si>
  <si>
    <t xml:space="preserve">bd damows                     </t>
  </si>
  <si>
    <t xml:space="preserve">POD received from cell 0767214111 M     </t>
  </si>
  <si>
    <t>MEDI EQUIPMENT</t>
  </si>
  <si>
    <t>MIKHAIL</t>
  </si>
  <si>
    <t>MUNYARADZI</t>
  </si>
  <si>
    <t>SIYA</t>
  </si>
  <si>
    <t>FLYER STURES-1</t>
  </si>
  <si>
    <t>BOX SUTURES-15</t>
  </si>
  <si>
    <t>Monique</t>
  </si>
  <si>
    <t>SUTURES SAMPLES</t>
  </si>
  <si>
    <t>Life Groenkloof Hospit</t>
  </si>
  <si>
    <t>RAKHEE</t>
  </si>
  <si>
    <t>Sampo</t>
  </si>
  <si>
    <t>POD received from cell 0607774851 M</t>
  </si>
  <si>
    <t>BRIT1</t>
  </si>
  <si>
    <t>BRITS</t>
  </si>
  <si>
    <t>Brits Medi Clinic - Pharmacy</t>
  </si>
  <si>
    <t>JOHANNA</t>
  </si>
  <si>
    <t>POD received from cell 0665916837 M</t>
  </si>
  <si>
    <t>BOX SUTURES-17</t>
  </si>
  <si>
    <t>johan</t>
  </si>
  <si>
    <t>FLYER SUTURE-1 FLYER SUTURE-1</t>
  </si>
  <si>
    <t>BOX SUTURES-1 BOX SUTURES-1</t>
  </si>
  <si>
    <t>POD received from cell 0618916490 M</t>
  </si>
  <si>
    <t>BRITS MEDI CLINIC - PHARMACY</t>
  </si>
  <si>
    <t xml:space="preserve">david                         </t>
  </si>
  <si>
    <t xml:space="preserve">POD received from cell 0738726261 M     </t>
  </si>
  <si>
    <t>DR A G KEPLER</t>
  </si>
  <si>
    <t>LEEANNE</t>
  </si>
  <si>
    <t xml:space="preserve">LEE ANNE                      </t>
  </si>
  <si>
    <t xml:space="preserve">                                        </t>
  </si>
  <si>
    <t xml:space="preserve">siphiwo                       </t>
  </si>
  <si>
    <t>MOSSE</t>
  </si>
  <si>
    <t>MOSSEL BAY</t>
  </si>
  <si>
    <t>LIFE BAYVIEW Hospit</t>
  </si>
  <si>
    <t>TANIA</t>
  </si>
  <si>
    <t>MADELINE</t>
  </si>
  <si>
    <t>BOX SUTURES-11 BOX SUTURES-11</t>
  </si>
  <si>
    <t xml:space="preserve">signed                        </t>
  </si>
  <si>
    <t xml:space="preserve">POD received from cell 0729194064 M     </t>
  </si>
  <si>
    <t>FLYER SUTURES-4 FLYER SUTURES-4</t>
  </si>
  <si>
    <t>PHY</t>
  </si>
  <si>
    <t>FLYER SUTURES-6 FLYER SUTURES-6</t>
  </si>
  <si>
    <t>mduim</t>
  </si>
  <si>
    <t xml:space="preserve">Alex                          </t>
  </si>
  <si>
    <t xml:space="preserve">POD received from cell 0738058187 M     </t>
  </si>
  <si>
    <t>VICTORIA Hospit Pharma</t>
  </si>
  <si>
    <t>ALEX BUYS</t>
  </si>
  <si>
    <t>DUDUZILE</t>
  </si>
  <si>
    <t>kedibone</t>
  </si>
  <si>
    <t>JULIAN ISAACS</t>
  </si>
  <si>
    <t>KLERK</t>
  </si>
  <si>
    <t>KLERKSDORP</t>
  </si>
  <si>
    <t>LIFE ANNCRON PHARMARCY</t>
  </si>
  <si>
    <t>ANNECKE</t>
  </si>
  <si>
    <t>tsepo</t>
  </si>
  <si>
    <t>POD received from cell 0685802319 M</t>
  </si>
  <si>
    <t>MEDICLINIC GENEVA</t>
  </si>
  <si>
    <t>LIEZEL</t>
  </si>
  <si>
    <t>L Latsky</t>
  </si>
  <si>
    <t>rian</t>
  </si>
  <si>
    <t>Arwyp Medical Cntr</t>
  </si>
  <si>
    <t>COLLEEN</t>
  </si>
  <si>
    <t>Peter</t>
  </si>
  <si>
    <t>POD received from cell 0683004232 M</t>
  </si>
  <si>
    <t>BOX SUTURES-12</t>
  </si>
  <si>
    <t>mohau</t>
  </si>
  <si>
    <t>POD received from cell 0646961472 M</t>
  </si>
  <si>
    <t>Noxolo</t>
  </si>
  <si>
    <t xml:space="preserve">Alfred                        </t>
  </si>
  <si>
    <t xml:space="preserve">POD received from cell 0765515095 M     </t>
  </si>
  <si>
    <t>FLYR SUTURES-1</t>
  </si>
  <si>
    <t>GERMI</t>
  </si>
  <si>
    <t>GERMISTON</t>
  </si>
  <si>
    <t>SA PRING MANUFACTURING</t>
  </si>
  <si>
    <t>GABLER</t>
  </si>
  <si>
    <t>PENWE MAGAGULA</t>
  </si>
  <si>
    <t>Netcare Garden City Hospit</t>
  </si>
  <si>
    <t>REGGIE</t>
  </si>
  <si>
    <t>tashley</t>
  </si>
  <si>
    <t>STILF</t>
  </si>
  <si>
    <t>STILFONTEIN</t>
  </si>
  <si>
    <t>Tshepong Regional Hospit</t>
  </si>
  <si>
    <t xml:space="preserve">bianca                        </t>
  </si>
  <si>
    <t xml:space="preserve">POD received from cell 0685802319 M     </t>
  </si>
  <si>
    <t>Haward</t>
  </si>
  <si>
    <t>mahlatse</t>
  </si>
  <si>
    <t>POD received from cell 0799731759 M</t>
  </si>
  <si>
    <t>Bianca</t>
  </si>
  <si>
    <t>POD received from cell 0793866786 M</t>
  </si>
  <si>
    <t>DR JA MUIRE -COD ACCOUNT</t>
  </si>
  <si>
    <t>INKOSI ALBERT LUTHULI</t>
  </si>
  <si>
    <t>SANELE</t>
  </si>
  <si>
    <t>PRUDENCE</t>
  </si>
  <si>
    <t>Tshidi</t>
  </si>
  <si>
    <t>POD received from cell 0780871237 M</t>
  </si>
  <si>
    <t>BIRNAM VET CLINIC</t>
  </si>
  <si>
    <t>SHERE</t>
  </si>
  <si>
    <t>POD received from cell 0835626867 M</t>
  </si>
  <si>
    <t>Frere Hospit</t>
  </si>
  <si>
    <t>VIOLA HUMAN</t>
  </si>
  <si>
    <t xml:space="preserve">reffer to rGAB2011518         </t>
  </si>
  <si>
    <t>Returned to sender on waybill number RGA</t>
  </si>
  <si>
    <t>STORES-MS S NJOKO</t>
  </si>
  <si>
    <t>Skhulile</t>
  </si>
  <si>
    <t>POD received from cell 0606762579 M</t>
  </si>
  <si>
    <t>M MED DISTRIBUTION</t>
  </si>
  <si>
    <t>BERNADETTE PALMER ANITA BRITS</t>
  </si>
  <si>
    <t>RYLA</t>
  </si>
  <si>
    <t>Ophelia</t>
  </si>
  <si>
    <t>Bryanston Avian Exotic</t>
  </si>
  <si>
    <t>DAELENE</t>
  </si>
  <si>
    <t>Dominique</t>
  </si>
  <si>
    <t>POD received from cell 0729564722 M</t>
  </si>
  <si>
    <t>Africa Healthcare</t>
  </si>
  <si>
    <t>VINDMED MEDICAL SUPPLIES</t>
  </si>
  <si>
    <t>ADRI</t>
  </si>
  <si>
    <t>ABEY</t>
  </si>
  <si>
    <t>ANE</t>
  </si>
  <si>
    <t>Pietersburg Hospit</t>
  </si>
  <si>
    <t>madia tr</t>
  </si>
  <si>
    <t>Daniel</t>
  </si>
  <si>
    <t>Lowveld Hospit</t>
  </si>
  <si>
    <t>HAPPY</t>
  </si>
  <si>
    <t>themba</t>
  </si>
  <si>
    <t>POD received from cell 0712723821 M</t>
  </si>
  <si>
    <t>Medicross Kalahari Day</t>
  </si>
  <si>
    <t>MAREE</t>
  </si>
  <si>
    <t>LENA</t>
  </si>
  <si>
    <t>Care @ Midstream</t>
  </si>
  <si>
    <t>SIMONE</t>
  </si>
  <si>
    <t>promise</t>
  </si>
  <si>
    <t>Onderstepoort Veterinary</t>
  </si>
  <si>
    <t>THEARTE SISITER</t>
  </si>
  <si>
    <t>SOLLY</t>
  </si>
  <si>
    <t>POD received from cell 0729919507 M</t>
  </si>
  <si>
    <t>TKD Medical</t>
  </si>
  <si>
    <t>DEBBIE</t>
  </si>
  <si>
    <t>S burt</t>
  </si>
  <si>
    <t>POD received from cell 0737617518 M</t>
  </si>
  <si>
    <t>PINET</t>
  </si>
  <si>
    <t>PINETOWN</t>
  </si>
  <si>
    <t>Chem-Med</t>
  </si>
  <si>
    <t>MANDY</t>
  </si>
  <si>
    <t>Mandy</t>
  </si>
  <si>
    <t>POD received from cell 0638667139 M</t>
  </si>
  <si>
    <t>FORT</t>
  </si>
  <si>
    <t>FORT BEAUFORT</t>
  </si>
  <si>
    <t>SKOLI</t>
  </si>
  <si>
    <t>BUSAMED BRAM</t>
  </si>
  <si>
    <t>MZUVUKILE</t>
  </si>
  <si>
    <t>GRAHA</t>
  </si>
  <si>
    <t>GRAHAMSTOWN</t>
  </si>
  <si>
    <t>PHARMACIST IN CHARGE</t>
  </si>
  <si>
    <t>elleg</t>
  </si>
  <si>
    <t>PHARMACIST</t>
  </si>
  <si>
    <t>mlungisi</t>
  </si>
  <si>
    <t>N  ntisana</t>
  </si>
  <si>
    <t xml:space="preserve">GIRLY                         </t>
  </si>
  <si>
    <t>Ceres Vet Hospit</t>
  </si>
  <si>
    <t>DR WIUM</t>
  </si>
  <si>
    <t>olivier</t>
  </si>
  <si>
    <t>Life Peglerae Hospit</t>
  </si>
  <si>
    <t>ANDRE DE BEER</t>
  </si>
  <si>
    <t>andre</t>
  </si>
  <si>
    <t>POD received from cell 0729194064 M</t>
  </si>
  <si>
    <t>UMHLA</t>
  </si>
  <si>
    <t>UMHLANGA ROCKS</t>
  </si>
  <si>
    <t>Umhlanga Veterinary Clinic</t>
  </si>
  <si>
    <t>Adri</t>
  </si>
  <si>
    <t xml:space="preserve">AYANDA KHUMALO                </t>
  </si>
  <si>
    <t xml:space="preserve">Bianca                        </t>
  </si>
  <si>
    <t xml:space="preserve">POD received from cell 0769043110 M     </t>
  </si>
  <si>
    <t>BOX SUTURES-80</t>
  </si>
  <si>
    <t>GABLER MEDICAL PTY LTD</t>
  </si>
  <si>
    <t>GABLER MEDLER PTY LTD</t>
  </si>
  <si>
    <t>LAYLA</t>
  </si>
  <si>
    <t>LEVENE</t>
  </si>
  <si>
    <t>KEDI BONE</t>
  </si>
  <si>
    <t>GA Voortizan</t>
  </si>
  <si>
    <t>yaaseen</t>
  </si>
  <si>
    <t>WC HEALTH PAARL Hospit</t>
  </si>
  <si>
    <t>MRS M LUDICK</t>
  </si>
  <si>
    <t>Leonie</t>
  </si>
  <si>
    <t>WC HEALTH KNYSNA Hospit</t>
  </si>
  <si>
    <t>B KITCHING</t>
  </si>
  <si>
    <t>Herbert</t>
  </si>
  <si>
    <t>POD received from cell 0694009838 M</t>
  </si>
  <si>
    <t>Eye Ear Prop</t>
  </si>
  <si>
    <t xml:space="preserve">Eye Ear Prop                  </t>
  </si>
  <si>
    <t xml:space="preserve">POD received from cell 0790428675 M     </t>
  </si>
  <si>
    <t>matata</t>
  </si>
  <si>
    <t>mpho</t>
  </si>
  <si>
    <t xml:space="preserve">m nel                         </t>
  </si>
  <si>
    <t>Mlungisi Health Care</t>
  </si>
  <si>
    <t>CLEM</t>
  </si>
  <si>
    <t>anaa</t>
  </si>
  <si>
    <t>Dihlabeng Regional Hospit</t>
  </si>
  <si>
    <t>ORDER CLERK</t>
  </si>
  <si>
    <t>SHIBA</t>
  </si>
  <si>
    <t>Thompson</t>
  </si>
  <si>
    <t>Netcare Alberlito Hosp.</t>
  </si>
  <si>
    <t>Main Phy</t>
  </si>
  <si>
    <t>Whitney</t>
  </si>
  <si>
    <t>francina</t>
  </si>
  <si>
    <t>POD received from cell 0645503437 M</t>
  </si>
  <si>
    <t>Mthimkulu</t>
  </si>
  <si>
    <t xml:space="preserve">Andrew                        </t>
  </si>
  <si>
    <t xml:space="preserve">POD received from cell 0618916490 M     </t>
  </si>
  <si>
    <t>presh</t>
  </si>
  <si>
    <t>POD received from cell 0797027751 M</t>
  </si>
  <si>
    <t>granny</t>
  </si>
  <si>
    <t>NELSPRUIT SUNGICLINIC</t>
  </si>
  <si>
    <t>SR ZODWA</t>
  </si>
  <si>
    <t>dudu</t>
  </si>
  <si>
    <t>levene</t>
  </si>
  <si>
    <t>TRACCY</t>
  </si>
  <si>
    <t>cloete</t>
  </si>
  <si>
    <t>MEDICARE HOSQUIP</t>
  </si>
  <si>
    <t>CHARL</t>
  </si>
  <si>
    <t>Rozal</t>
  </si>
  <si>
    <t>POD received from cell 0810613300 M</t>
  </si>
  <si>
    <t>JOSEPHINAH</t>
  </si>
  <si>
    <t>Med Pak cc TA</t>
  </si>
  <si>
    <t>KYLE</t>
  </si>
  <si>
    <t>sam sam</t>
  </si>
  <si>
    <t>POD received from cell 0733966806 M</t>
  </si>
  <si>
    <t>A Wanewtoh</t>
  </si>
  <si>
    <t>PETER</t>
  </si>
  <si>
    <t>SR WIUM</t>
  </si>
  <si>
    <t>diedri</t>
  </si>
  <si>
    <t>pitso</t>
  </si>
  <si>
    <t>LINDA</t>
  </si>
  <si>
    <t>ayanda</t>
  </si>
  <si>
    <t>POD received from cell 0723532201 M</t>
  </si>
  <si>
    <t>vincent</t>
  </si>
  <si>
    <t>JOSEPH</t>
  </si>
  <si>
    <t>branden</t>
  </si>
  <si>
    <t>s Jacobs</t>
  </si>
  <si>
    <t>POD received from cell 0732547403 M</t>
  </si>
  <si>
    <t>sanele</t>
  </si>
  <si>
    <t>Adam</t>
  </si>
  <si>
    <t>Flyer Sutures-3</t>
  </si>
  <si>
    <t xml:space="preserve">Amelia                        </t>
  </si>
  <si>
    <t xml:space="preserve">POD received from cell 0679716569 M     </t>
  </si>
  <si>
    <t>Marlize</t>
  </si>
  <si>
    <t>PIET1</t>
  </si>
  <si>
    <t>PIETERMARITZBURG</t>
  </si>
  <si>
    <t>Mediclinic Pietermaritzburg Ph</t>
  </si>
  <si>
    <t>Denzil</t>
  </si>
  <si>
    <t>POD received from cell 0782274968 M</t>
  </si>
  <si>
    <t xml:space="preserve">patricia                      </t>
  </si>
  <si>
    <t>Netcare Akasia Hospit Phy</t>
  </si>
  <si>
    <t>Trevor</t>
  </si>
  <si>
    <t>POD received from cell 0662684150 M</t>
  </si>
  <si>
    <t>seema</t>
  </si>
  <si>
    <t>GABLER MEIDCAL</t>
  </si>
  <si>
    <t>HADEY PETERSON</t>
  </si>
  <si>
    <t>L KALLORAM</t>
  </si>
  <si>
    <t>DYLAN</t>
  </si>
  <si>
    <t>CardioMed</t>
  </si>
  <si>
    <t>ANGELIQUE</t>
  </si>
  <si>
    <t>angeliqe</t>
  </si>
  <si>
    <t>PRUDENCE MOTLAITLAI</t>
  </si>
  <si>
    <t xml:space="preserve">neo mathale                   </t>
  </si>
  <si>
    <t>Mdc Kalahari Katarak En Oog Se</t>
  </si>
  <si>
    <t>STEPHEN</t>
  </si>
  <si>
    <t xml:space="preserve">V LIEBENBERG                  </t>
  </si>
  <si>
    <t xml:space="preserve">POD received from cell 0611162104 M     </t>
  </si>
  <si>
    <t>Ascot Park Dispensary - Hospif</t>
  </si>
  <si>
    <t>KIRAN JAIRAM</t>
  </si>
  <si>
    <t xml:space="preserve">k naiker                      </t>
  </si>
  <si>
    <t xml:space="preserve">POD received from cell 0848255037 M     </t>
  </si>
  <si>
    <t>K buit</t>
  </si>
  <si>
    <t>HERMA</t>
  </si>
  <si>
    <t>HERMANUS</t>
  </si>
  <si>
    <t>BERGVIEW VETERINARY HOSPITAL</t>
  </si>
  <si>
    <t>MELANIE</t>
  </si>
  <si>
    <t>caleigh</t>
  </si>
  <si>
    <t>POD received from cell 0737748150 M</t>
  </si>
  <si>
    <t>Asanda</t>
  </si>
  <si>
    <t>LIFE CROMPTON PHARMACY</t>
  </si>
  <si>
    <t>HAZEL PILLAY</t>
  </si>
  <si>
    <t>Michael</t>
  </si>
  <si>
    <t>POD received from cell 0693513712 M</t>
  </si>
  <si>
    <t>Urology Hospit Pharma</t>
  </si>
  <si>
    <t>CHARMAINE</t>
  </si>
  <si>
    <t>Sam  Pharmacy</t>
  </si>
  <si>
    <t>BOX SUTURES-1</t>
  </si>
  <si>
    <t>CURE DAY HOSPITALS</t>
  </si>
  <si>
    <t xml:space="preserve">jerome                        </t>
  </si>
  <si>
    <t xml:space="preserve">POD received from cell 0737996477 M     </t>
  </si>
  <si>
    <t>BUTTE</t>
  </si>
  <si>
    <t>BUTTERWORTH</t>
  </si>
  <si>
    <t>Butterworth Hospit</t>
  </si>
  <si>
    <t>noluvo</t>
  </si>
  <si>
    <t>DULCIEF</t>
  </si>
  <si>
    <t xml:space="preserve">nicole                        </t>
  </si>
  <si>
    <t xml:space="preserve">POD received from cell 0788312180 M     </t>
  </si>
  <si>
    <t>Paarl Vetirinary Hospit</t>
  </si>
  <si>
    <t>Marilize</t>
  </si>
  <si>
    <t xml:space="preserve">ophelia                       </t>
  </si>
  <si>
    <t xml:space="preserve">POD received from cell 0769790129 M     </t>
  </si>
  <si>
    <t>GIYAN</t>
  </si>
  <si>
    <t>GIYANI</t>
  </si>
  <si>
    <t>Tshilidzini Hospital</t>
  </si>
  <si>
    <t>Matepe</t>
  </si>
  <si>
    <t>POD received from cell 0764408394 M</t>
  </si>
  <si>
    <t>FRAN1</t>
  </si>
  <si>
    <t>FRANKFORT</t>
  </si>
  <si>
    <t>Frankfort Hospit</t>
  </si>
  <si>
    <t xml:space="preserve">NALEDI                        </t>
  </si>
  <si>
    <t>Pelonomi Hospit</t>
  </si>
  <si>
    <t>MR J MEIRING</t>
  </si>
  <si>
    <t xml:space="preserve">Pelonomi Hospit               </t>
  </si>
  <si>
    <t xml:space="preserve">POD received from cell 0784452502 M     </t>
  </si>
  <si>
    <t>PHUTH</t>
  </si>
  <si>
    <t>PHUTHADITJHABA</t>
  </si>
  <si>
    <t>MANAPO Hospit</t>
  </si>
  <si>
    <t>MR MARIUS</t>
  </si>
  <si>
    <t>JUSTICE</t>
  </si>
  <si>
    <t>POD received from cell 07219142667 M</t>
  </si>
  <si>
    <t>HOOPS</t>
  </si>
  <si>
    <t>HOOPSTAD</t>
  </si>
  <si>
    <t>Hoopstad Mohau Hospit</t>
  </si>
  <si>
    <t>Kgare</t>
  </si>
  <si>
    <t>POD received from cell 0721906329 M</t>
  </si>
  <si>
    <t>HEILB</t>
  </si>
  <si>
    <t>HEILBRON</t>
  </si>
  <si>
    <t>Tokollo Hospit</t>
  </si>
  <si>
    <t>M NAUDE</t>
  </si>
  <si>
    <t>POD received from cell 0792120000 M</t>
  </si>
  <si>
    <t>BOTHA</t>
  </si>
  <si>
    <t>BOTHAVILLE</t>
  </si>
  <si>
    <t>Bothaville Hospit</t>
  </si>
  <si>
    <t>E THERON</t>
  </si>
  <si>
    <t>Mosina</t>
  </si>
  <si>
    <t>POD received from cell 0664631318 M</t>
  </si>
  <si>
    <t>SASOL</t>
  </si>
  <si>
    <t>SASOLBURG</t>
  </si>
  <si>
    <t>Fezi Ngobentombi Hospit</t>
  </si>
  <si>
    <t>SUPPLY CHAIN</t>
  </si>
  <si>
    <t>muzando</t>
  </si>
  <si>
    <t>POD received from cell 0684814688 M</t>
  </si>
  <si>
    <t>KIRAN</t>
  </si>
  <si>
    <t xml:space="preserve">lungile                       </t>
  </si>
  <si>
    <t>BUSAMED BRAM FISHER INT AIRPOR</t>
  </si>
  <si>
    <t xml:space="preserve">POD received from cell 0713885074 M     </t>
  </si>
  <si>
    <t>WINBU</t>
  </si>
  <si>
    <t>WINBURG</t>
  </si>
  <si>
    <t>WINBURG Hospit</t>
  </si>
  <si>
    <t xml:space="preserve">ILEG                          </t>
  </si>
  <si>
    <t>mathilda</t>
  </si>
  <si>
    <t>FLYER SUTURES-3 FLYER SUTURES-3</t>
  </si>
  <si>
    <t>Solly Netcare Krugersdorp Phar</t>
  </si>
  <si>
    <t>POD received from cell 0604681592 M</t>
  </si>
  <si>
    <t>Kilner Park Day Clinic</t>
  </si>
  <si>
    <t xml:space="preserve">J J Gadi                      </t>
  </si>
  <si>
    <t xml:space="preserve">POD received from cell 0794763095 M     </t>
  </si>
  <si>
    <t>Box Sutures-19 Box Sutures-19</t>
  </si>
  <si>
    <t>cassim</t>
  </si>
  <si>
    <t>Bayswater Vet Clinic</t>
  </si>
  <si>
    <t>JAQUES</t>
  </si>
  <si>
    <t>POD received from cell 0713885074 M</t>
  </si>
  <si>
    <t>BOX SUTURES-20 BOX SUTURES-20</t>
  </si>
  <si>
    <t>POD received from cell 0720506267 M</t>
  </si>
  <si>
    <t>SKYNET PORT ELIZABETH DEPOT</t>
  </si>
  <si>
    <t>HAYLEY</t>
  </si>
  <si>
    <t>SUTURE SAMPLES SUTURE SAMPLES</t>
  </si>
  <si>
    <t>SUT SAMPLES+DOCUMENT SUT SAMPLES+DOCUMENT</t>
  </si>
  <si>
    <t>ANITA SEEGERS</t>
  </si>
  <si>
    <t xml:space="preserve">Fikile                        </t>
  </si>
  <si>
    <t>sasha</t>
  </si>
  <si>
    <t>E Wessels</t>
  </si>
  <si>
    <t>LADYS</t>
  </si>
  <si>
    <t>LADYSMITH (NTL)</t>
  </si>
  <si>
    <t>LA VERNA HOSPITAL</t>
  </si>
  <si>
    <t>MARTIN GROBLER</t>
  </si>
  <si>
    <t>PROFESSOR</t>
  </si>
  <si>
    <t>POD received from cell 0733056816 M</t>
  </si>
  <si>
    <t>University of Pretoria:Oral De</t>
  </si>
  <si>
    <t>MAGDA</t>
  </si>
  <si>
    <t>Maxwell</t>
  </si>
  <si>
    <t>POD received from cell 0794763095 M</t>
  </si>
  <si>
    <t>Pretoria East Hospit</t>
  </si>
  <si>
    <t>Potego</t>
  </si>
  <si>
    <t>charletie</t>
  </si>
  <si>
    <t>Maree</t>
  </si>
  <si>
    <t>THEARTE SISTER</t>
  </si>
  <si>
    <t>Jana</t>
  </si>
  <si>
    <t>LESEDI PRIVATE HOSPITAL</t>
  </si>
  <si>
    <t>OBAKENG</t>
  </si>
  <si>
    <t xml:space="preserve">Rorisang                      </t>
  </si>
  <si>
    <t xml:space="preserve">POD received from cell 0715201240 M     </t>
  </si>
  <si>
    <t>ARRABON DISTRIBUTIONS</t>
  </si>
  <si>
    <t>CANDICE</t>
  </si>
  <si>
    <t>Reuben</t>
  </si>
  <si>
    <t>POD received from cell 0725230163 M</t>
  </si>
  <si>
    <t>Noordheuwel Animal Clinic</t>
  </si>
  <si>
    <t>JANINE</t>
  </si>
  <si>
    <t>niana</t>
  </si>
  <si>
    <t>POD received from cell 0794449365 M</t>
  </si>
  <si>
    <t>VEREE</t>
  </si>
  <si>
    <t>VEREENIGING</t>
  </si>
  <si>
    <t>Naledi Nkayezi - Sebokeng Clin</t>
  </si>
  <si>
    <t>MR MODISE</t>
  </si>
  <si>
    <t>ntebaleng</t>
  </si>
  <si>
    <t>POD received from cell 0834226824 M</t>
  </si>
  <si>
    <t>Medunsa Dental Hospit</t>
  </si>
  <si>
    <t>SAUL</t>
  </si>
  <si>
    <t>POD received from cell 0681828193 M</t>
  </si>
  <si>
    <t>ahliah</t>
  </si>
  <si>
    <t>victor</t>
  </si>
  <si>
    <t>Botshilu Private Hospit</t>
  </si>
  <si>
    <t>COLLEN</t>
  </si>
  <si>
    <t xml:space="preserve">thabo                         </t>
  </si>
  <si>
    <t xml:space="preserve">POD received from cell 0724112650 M     </t>
  </si>
  <si>
    <t>mbali</t>
  </si>
  <si>
    <t>MEDICAL FORUM THEARTE</t>
  </si>
  <si>
    <t>MARAIS</t>
  </si>
  <si>
    <t>WENDY</t>
  </si>
  <si>
    <t>VUYISILE</t>
  </si>
  <si>
    <t>TRACEY</t>
  </si>
  <si>
    <t>coetzee</t>
  </si>
  <si>
    <t>anders</t>
  </si>
  <si>
    <t>WILLIE STEENKAMP</t>
  </si>
  <si>
    <t>hilton</t>
  </si>
  <si>
    <t>GALDER MEDICAL</t>
  </si>
  <si>
    <t>JULIAN</t>
  </si>
  <si>
    <t>MARANG</t>
  </si>
  <si>
    <t>GAMMER INTERNATIONAL</t>
  </si>
  <si>
    <t>SAMANTHA</t>
  </si>
  <si>
    <t>Tshepo Themba Clinix - Dispens</t>
  </si>
  <si>
    <t>GLADNESS</t>
  </si>
  <si>
    <t xml:space="preserve">Prince                        </t>
  </si>
  <si>
    <t>petris</t>
  </si>
  <si>
    <t xml:space="preserve">france                        </t>
  </si>
  <si>
    <t xml:space="preserve">POD received from cell 0792593806 M     </t>
  </si>
  <si>
    <t>Philane</t>
  </si>
  <si>
    <t>BOX SUTURES-3</t>
  </si>
  <si>
    <t>lynn</t>
  </si>
  <si>
    <t>DR E.Macgregor</t>
  </si>
  <si>
    <t>CHALENE</t>
  </si>
  <si>
    <t xml:space="preserve">mbali                         </t>
  </si>
  <si>
    <t xml:space="preserve">POD received from cell 0639164839 M     </t>
  </si>
  <si>
    <t>Marco</t>
  </si>
  <si>
    <t>POD received from cell 0736327910 M</t>
  </si>
  <si>
    <t>DR LEANDRI KLEYHANS</t>
  </si>
  <si>
    <t>M  Goosen</t>
  </si>
  <si>
    <t>POD received from cell 0658000152 M</t>
  </si>
  <si>
    <t>Dees</t>
  </si>
  <si>
    <t>Maphosa</t>
  </si>
  <si>
    <t>Fericka</t>
  </si>
  <si>
    <t>Greys Hospit</t>
  </si>
  <si>
    <t xml:space="preserve">xolani                        </t>
  </si>
  <si>
    <t xml:space="preserve">POD received from cell 0784468189 M     </t>
  </si>
  <si>
    <t>Solly</t>
  </si>
  <si>
    <t>Bryan Prk Vet</t>
  </si>
  <si>
    <t>TRACY</t>
  </si>
  <si>
    <t>Tracey</t>
  </si>
  <si>
    <t>J VOLSCHENK</t>
  </si>
  <si>
    <t>VETS   PETS VET CLINIC</t>
  </si>
  <si>
    <t>jadre</t>
  </si>
  <si>
    <t>RIVER</t>
  </si>
  <si>
    <t>RIVERSDALE</t>
  </si>
  <si>
    <t>WC Health Riversdal Hospit</t>
  </si>
  <si>
    <t>I.CRONJE</t>
  </si>
  <si>
    <t xml:space="preserve">LLOMD                         </t>
  </si>
  <si>
    <t>A.D.MEDICAL CC</t>
  </si>
  <si>
    <t>URSULA</t>
  </si>
  <si>
    <t xml:space="preserve">ursula                        </t>
  </si>
  <si>
    <t>rassie v d watt</t>
  </si>
  <si>
    <t>POD received from cell 0725316945 M</t>
  </si>
  <si>
    <t>lena</t>
  </si>
  <si>
    <t>POD received from cell 0692133137 M</t>
  </si>
  <si>
    <t>kadimo</t>
  </si>
  <si>
    <t>Life Wilgeheuwel Private</t>
  </si>
  <si>
    <t>Synergy Health Sterilisation</t>
  </si>
  <si>
    <t>ANISHA</t>
  </si>
  <si>
    <t>dumisani</t>
  </si>
  <si>
    <t>POD received from cell 0719533928 M</t>
  </si>
  <si>
    <t>ORAL   DENTAL HOSPITAL -UP</t>
  </si>
  <si>
    <t>Thomas</t>
  </si>
  <si>
    <t>Old Chapel Vet Clinic</t>
  </si>
  <si>
    <t>ANTHONY</t>
  </si>
  <si>
    <t>Carien</t>
  </si>
  <si>
    <t>ABAQULUSI PRIVATE HOSPIT</t>
  </si>
  <si>
    <t>MEDICLINIC VERGELEGEN PHARMACY</t>
  </si>
  <si>
    <t>Candice</t>
  </si>
  <si>
    <t>LIFE GROENKLOOF HOSPIT</t>
  </si>
  <si>
    <t>UROLOGY HOSPIT PHARMA</t>
  </si>
  <si>
    <t>Annah  Pharmacy</t>
  </si>
  <si>
    <t>BRAKP</t>
  </si>
  <si>
    <t>BRAKPAN</t>
  </si>
  <si>
    <t>LIFE DALVIEW PHARMACY</t>
  </si>
  <si>
    <t>LUYANDA</t>
  </si>
  <si>
    <t xml:space="preserve">thato                         </t>
  </si>
  <si>
    <t xml:space="preserve">POD received from cell 0734137793 M     </t>
  </si>
  <si>
    <t>VICTORIA HOSPIT PHARMA</t>
  </si>
  <si>
    <t>DOC / HND / FUE</t>
  </si>
  <si>
    <t>LYNS VET SUPPLIES</t>
  </si>
  <si>
    <t>L Welz</t>
  </si>
  <si>
    <t>MEDICLINIC STELLENBOSCH PHARMA</t>
  </si>
  <si>
    <t>romano</t>
  </si>
  <si>
    <t>LESLIE WILLIAMS PRIVATE HOSPIT</t>
  </si>
  <si>
    <t>VETSCAPE</t>
  </si>
  <si>
    <t>GELUK</t>
  </si>
  <si>
    <t>GELUKWAARTS</t>
  </si>
  <si>
    <t>Netcare Kroon Pharma</t>
  </si>
  <si>
    <t>LIZZY</t>
  </si>
  <si>
    <t>SKYNET PORT ELIZABETH</t>
  </si>
  <si>
    <t>BOX MED EQUIPMEN</t>
  </si>
  <si>
    <t>GABLER MEDICALS</t>
  </si>
  <si>
    <t>TRACEY COETZEE</t>
  </si>
  <si>
    <t>PATRICK</t>
  </si>
  <si>
    <t>haley masden</t>
  </si>
  <si>
    <t>LESO2</t>
  </si>
  <si>
    <t>LESOTHO(OUTLYING ONLY!)</t>
  </si>
  <si>
    <t>NATIONAL DRUG SERVICE ORGANISA</t>
  </si>
  <si>
    <t>IBC</t>
  </si>
  <si>
    <t>SELLO LECHESA</t>
  </si>
  <si>
    <t>mariti   60 attachment  62</t>
  </si>
  <si>
    <t>OUT / CDC</t>
  </si>
  <si>
    <t>Maseru - LESOTHO</t>
  </si>
  <si>
    <t>LES2</t>
  </si>
  <si>
    <t>CAPE EXOTIC ANIMAL HOSPITAL</t>
  </si>
  <si>
    <t>van tonder</t>
  </si>
  <si>
    <t>FLYER STURES-3</t>
  </si>
  <si>
    <t>MONIQUE</t>
  </si>
  <si>
    <t>JOHAN JACOBS</t>
  </si>
  <si>
    <t>Dorothy</t>
  </si>
  <si>
    <t>UTURE SAMPLES</t>
  </si>
  <si>
    <t>Bester</t>
  </si>
  <si>
    <t>Motsumi Diere Kliniek</t>
  </si>
  <si>
    <t>Annelise</t>
  </si>
  <si>
    <t xml:space="preserve">vita                          </t>
  </si>
  <si>
    <t xml:space="preserve">POD received from cell 0646961472 M     </t>
  </si>
  <si>
    <t>Wilgers Hospit</t>
  </si>
  <si>
    <t>Arrabon Distribution</t>
  </si>
  <si>
    <t>kgothatso</t>
  </si>
  <si>
    <t>R K KHAN HOSPITAL</t>
  </si>
  <si>
    <t>MAUD</t>
  </si>
  <si>
    <t>MNGOBI</t>
  </si>
  <si>
    <t>POD received from cell 0732237417 M</t>
  </si>
  <si>
    <t>BLUE CROSS VET HOSPITAL</t>
  </si>
  <si>
    <t>PHILIPA</t>
  </si>
  <si>
    <t>VANESSA</t>
  </si>
  <si>
    <t>Mankweng Hospit</t>
  </si>
  <si>
    <t>JOHN</t>
  </si>
  <si>
    <t>linkie</t>
  </si>
  <si>
    <t>POD received from cell 0766706547 M</t>
  </si>
  <si>
    <t>POTGI</t>
  </si>
  <si>
    <t>POTGIETERSRUS</t>
  </si>
  <si>
    <t>Mokopane Hospit</t>
  </si>
  <si>
    <t xml:space="preserve">LEGARO                        </t>
  </si>
  <si>
    <t xml:space="preserve">POD received from cell 0736189978 M     </t>
  </si>
  <si>
    <t>John</t>
  </si>
  <si>
    <t>Valley Farm Animal Hospit</t>
  </si>
  <si>
    <t>MELISSA</t>
  </si>
  <si>
    <t>CHRISTNA</t>
  </si>
  <si>
    <t>GROBL</t>
  </si>
  <si>
    <t>GROBLERSDAL</t>
  </si>
  <si>
    <t>ST RITAS HOPITAL</t>
  </si>
  <si>
    <t>chelane</t>
  </si>
  <si>
    <t>POD received from cell 0721832419 M</t>
  </si>
  <si>
    <t>Alice</t>
  </si>
  <si>
    <t>COBIE</t>
  </si>
  <si>
    <t>illewg</t>
  </si>
  <si>
    <t>WC Health Somerset Hospit</t>
  </si>
  <si>
    <t>thando</t>
  </si>
  <si>
    <t>Cape Eye Hospit Trust</t>
  </si>
  <si>
    <t>Edward</t>
  </si>
  <si>
    <t>POD received from cell 0603359173 M</t>
  </si>
  <si>
    <t>Flyer Sutures-2</t>
  </si>
  <si>
    <t>SUJAYA</t>
  </si>
  <si>
    <t>Zama</t>
  </si>
  <si>
    <t>MALME</t>
  </si>
  <si>
    <t>MALMESBURY</t>
  </si>
  <si>
    <t>WC Health Swartl  Hospit</t>
  </si>
  <si>
    <t>NICO</t>
  </si>
  <si>
    <t xml:space="preserve">daclin                        </t>
  </si>
  <si>
    <t xml:space="preserve">POD received from cell 0844549356 M     </t>
  </si>
  <si>
    <t>PORT4</t>
  </si>
  <si>
    <t>PORT SHEPSTONE</t>
  </si>
  <si>
    <t>Murchison Hospit</t>
  </si>
  <si>
    <t>ZINHLE</t>
  </si>
  <si>
    <t>SIPHESIHLE</t>
  </si>
  <si>
    <t>Hermanus Day Hospit</t>
  </si>
  <si>
    <t>SR ELAINE</t>
  </si>
  <si>
    <t>MEGHAN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</si>
</sst>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66EE-26F9-4862-8FA7-57632276F4EC}">
  <dimension ref="A1:CN497"/>
  <sheetViews>
    <sheetView tabSelected="1" topLeftCell="A487" workbookViewId="0">
      <selection activeCell="A498" sqref="A498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"GAB2011787"</f>
        <v>GAB2011787</v>
      </c>
      <c r="F2" s="3">
        <v>44830</v>
      </c>
      <c r="G2">
        <v>202306</v>
      </c>
      <c r="H2" t="s">
        <v>75</v>
      </c>
      <c r="I2" t="s">
        <v>76</v>
      </c>
      <c r="J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"010734"</f>
        <v>010734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26.99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0.1</v>
      </c>
      <c r="BJ2">
        <v>2</v>
      </c>
      <c r="BK2">
        <v>2</v>
      </c>
      <c r="BL2">
        <v>70.53</v>
      </c>
      <c r="BM2">
        <v>10.58</v>
      </c>
      <c r="BN2">
        <v>81.11</v>
      </c>
      <c r="BO2">
        <v>81.11</v>
      </c>
      <c r="BQ2" t="s">
        <v>82</v>
      </c>
      <c r="BR2" t="s">
        <v>83</v>
      </c>
      <c r="BS2" s="3">
        <v>44831</v>
      </c>
      <c r="BT2" s="4">
        <v>0.40416666666666662</v>
      </c>
      <c r="BU2" t="s">
        <v>84</v>
      </c>
      <c r="BV2" t="s">
        <v>85</v>
      </c>
      <c r="BY2">
        <v>10189.799999999999</v>
      </c>
      <c r="BZ2" t="s">
        <v>86</v>
      </c>
      <c r="CA2" t="s">
        <v>87</v>
      </c>
      <c r="CC2" t="s">
        <v>79</v>
      </c>
      <c r="CD2">
        <v>2</v>
      </c>
      <c r="CE2" t="s">
        <v>88</v>
      </c>
      <c r="CI2">
        <v>1</v>
      </c>
      <c r="CJ2">
        <v>1</v>
      </c>
      <c r="CK2">
        <v>21</v>
      </c>
    </row>
    <row r="3" spans="1:92" x14ac:dyDescent="0.3">
      <c r="A3" t="s">
        <v>72</v>
      </c>
      <c r="B3" t="s">
        <v>73</v>
      </c>
      <c r="C3" t="s">
        <v>74</v>
      </c>
      <c r="E3" t="str">
        <f>"GAB2011789"</f>
        <v>GAB2011789</v>
      </c>
      <c r="F3" s="3">
        <v>44830</v>
      </c>
      <c r="G3">
        <v>202306</v>
      </c>
      <c r="H3" t="s">
        <v>75</v>
      </c>
      <c r="I3" t="s">
        <v>76</v>
      </c>
      <c r="J3" t="s">
        <v>77</v>
      </c>
      <c r="L3" t="s">
        <v>89</v>
      </c>
      <c r="M3" t="s">
        <v>90</v>
      </c>
      <c r="N3" t="s">
        <v>91</v>
      </c>
      <c r="O3" t="s">
        <v>81</v>
      </c>
      <c r="P3" t="str">
        <f>"CT076233 CT076239 227 234 232"</f>
        <v>CT076233 CT076239 227 234 232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80.959999999999994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2.2999999999999998</v>
      </c>
      <c r="BJ3">
        <v>6</v>
      </c>
      <c r="BK3">
        <v>6</v>
      </c>
      <c r="BL3">
        <v>211.54</v>
      </c>
      <c r="BM3">
        <v>31.73</v>
      </c>
      <c r="BN3">
        <v>243.27</v>
      </c>
      <c r="BO3">
        <v>243.27</v>
      </c>
      <c r="BQ3" t="s">
        <v>92</v>
      </c>
      <c r="BR3" t="s">
        <v>83</v>
      </c>
      <c r="BS3" s="3">
        <v>44831</v>
      </c>
      <c r="BT3" s="4">
        <v>0.35416666666666669</v>
      </c>
      <c r="BU3" t="s">
        <v>93</v>
      </c>
      <c r="BV3" t="s">
        <v>85</v>
      </c>
      <c r="BY3">
        <v>30076.52</v>
      </c>
      <c r="BZ3" t="s">
        <v>86</v>
      </c>
      <c r="CA3" t="s">
        <v>94</v>
      </c>
      <c r="CC3" t="s">
        <v>90</v>
      </c>
      <c r="CD3">
        <v>157</v>
      </c>
      <c r="CE3" t="s">
        <v>95</v>
      </c>
      <c r="CI3">
        <v>1</v>
      </c>
      <c r="CJ3">
        <v>1</v>
      </c>
      <c r="CK3">
        <v>21</v>
      </c>
    </row>
    <row r="4" spans="1:92" x14ac:dyDescent="0.3">
      <c r="A4" t="s">
        <v>72</v>
      </c>
      <c r="B4" t="s">
        <v>73</v>
      </c>
      <c r="C4" t="s">
        <v>74</v>
      </c>
      <c r="E4" t="str">
        <f>"GAB2011570"</f>
        <v>GAB2011570</v>
      </c>
      <c r="F4" s="3">
        <v>44816</v>
      </c>
      <c r="G4">
        <v>202306</v>
      </c>
      <c r="H4" t="s">
        <v>75</v>
      </c>
      <c r="I4" t="s">
        <v>76</v>
      </c>
      <c r="J4" t="s">
        <v>91</v>
      </c>
      <c r="L4" t="s">
        <v>89</v>
      </c>
      <c r="M4" t="s">
        <v>90</v>
      </c>
      <c r="N4" t="s">
        <v>91</v>
      </c>
      <c r="O4" t="s">
        <v>81</v>
      </c>
      <c r="P4" t="str">
        <f>"CT075918"</f>
        <v>CT075918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40.49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2.7</v>
      </c>
      <c r="BK4">
        <v>3</v>
      </c>
      <c r="BL4">
        <v>105.79</v>
      </c>
      <c r="BM4">
        <v>15.87</v>
      </c>
      <c r="BN4">
        <v>121.66</v>
      </c>
      <c r="BO4">
        <v>121.66</v>
      </c>
      <c r="BQ4" t="s">
        <v>96</v>
      </c>
      <c r="BR4" t="s">
        <v>97</v>
      </c>
      <c r="BS4" s="3">
        <v>44816</v>
      </c>
      <c r="BT4" s="4">
        <v>0.41666666666666669</v>
      </c>
      <c r="BU4" t="s">
        <v>98</v>
      </c>
      <c r="BV4" t="s">
        <v>85</v>
      </c>
      <c r="BY4">
        <v>13392</v>
      </c>
      <c r="BZ4" t="s">
        <v>99</v>
      </c>
      <c r="CC4" t="s">
        <v>90</v>
      </c>
      <c r="CD4">
        <v>157</v>
      </c>
      <c r="CE4" t="s">
        <v>100</v>
      </c>
      <c r="CI4">
        <v>1</v>
      </c>
      <c r="CJ4">
        <v>0</v>
      </c>
      <c r="CK4">
        <v>21</v>
      </c>
    </row>
    <row r="5" spans="1:92" x14ac:dyDescent="0.3">
      <c r="A5" t="s">
        <v>72</v>
      </c>
      <c r="B5" t="s">
        <v>73</v>
      </c>
      <c r="C5" t="s">
        <v>74</v>
      </c>
      <c r="E5" t="str">
        <f>"GAB2011768"</f>
        <v>GAB2011768</v>
      </c>
      <c r="F5" s="3">
        <v>44830</v>
      </c>
      <c r="G5">
        <v>202306</v>
      </c>
      <c r="H5" t="s">
        <v>75</v>
      </c>
      <c r="I5" t="s">
        <v>76</v>
      </c>
      <c r="J5" t="s">
        <v>77</v>
      </c>
      <c r="L5" t="s">
        <v>101</v>
      </c>
      <c r="M5" t="s">
        <v>102</v>
      </c>
      <c r="N5" t="s">
        <v>103</v>
      </c>
      <c r="O5" t="s">
        <v>81</v>
      </c>
      <c r="P5" t="str">
        <f>"CT076222"</f>
        <v>CT076222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26.99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70.53</v>
      </c>
      <c r="BM5">
        <v>10.58</v>
      </c>
      <c r="BN5">
        <v>81.11</v>
      </c>
      <c r="BO5">
        <v>81.11</v>
      </c>
      <c r="BQ5" t="s">
        <v>104</v>
      </c>
      <c r="BR5" t="s">
        <v>83</v>
      </c>
      <c r="BS5" s="3">
        <v>44832</v>
      </c>
      <c r="BT5" s="4">
        <v>0.34236111111111112</v>
      </c>
      <c r="BU5" t="s">
        <v>105</v>
      </c>
      <c r="BV5" t="s">
        <v>106</v>
      </c>
      <c r="BY5">
        <v>1200</v>
      </c>
      <c r="BZ5" t="s">
        <v>86</v>
      </c>
      <c r="CA5" t="s">
        <v>107</v>
      </c>
      <c r="CC5" t="s">
        <v>102</v>
      </c>
      <c r="CD5">
        <v>2196</v>
      </c>
      <c r="CE5" t="s">
        <v>108</v>
      </c>
      <c r="CI5">
        <v>1</v>
      </c>
      <c r="CJ5">
        <v>2</v>
      </c>
      <c r="CK5">
        <v>21</v>
      </c>
    </row>
    <row r="6" spans="1:92" x14ac:dyDescent="0.3">
      <c r="A6" t="s">
        <v>72</v>
      </c>
      <c r="B6" t="s">
        <v>73</v>
      </c>
      <c r="C6" t="s">
        <v>74</v>
      </c>
      <c r="E6" t="str">
        <f>"GAB2011774"</f>
        <v>GAB2011774</v>
      </c>
      <c r="F6" s="3">
        <v>44830</v>
      </c>
      <c r="G6">
        <v>202306</v>
      </c>
      <c r="H6" t="s">
        <v>75</v>
      </c>
      <c r="I6" t="s">
        <v>76</v>
      </c>
      <c r="J6" t="s">
        <v>77</v>
      </c>
      <c r="L6" t="s">
        <v>109</v>
      </c>
      <c r="M6" t="s">
        <v>110</v>
      </c>
      <c r="N6" t="s">
        <v>111</v>
      </c>
      <c r="O6" t="s">
        <v>81</v>
      </c>
      <c r="P6" t="str">
        <f>"CT076238"</f>
        <v>CT076238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52.3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136.66</v>
      </c>
      <c r="BM6">
        <v>20.5</v>
      </c>
      <c r="BN6">
        <v>157.16</v>
      </c>
      <c r="BO6">
        <v>157.16</v>
      </c>
      <c r="BQ6" t="s">
        <v>112</v>
      </c>
      <c r="BR6" t="s">
        <v>83</v>
      </c>
      <c r="BS6" s="3">
        <v>44832</v>
      </c>
      <c r="BT6" s="4">
        <v>0.3833333333333333</v>
      </c>
      <c r="BU6" t="s">
        <v>113</v>
      </c>
      <c r="BV6" t="s">
        <v>106</v>
      </c>
      <c r="BY6">
        <v>1200</v>
      </c>
      <c r="BZ6" t="s">
        <v>86</v>
      </c>
      <c r="CA6" t="s">
        <v>114</v>
      </c>
      <c r="CC6" t="s">
        <v>110</v>
      </c>
      <c r="CD6">
        <v>300</v>
      </c>
      <c r="CE6" t="s">
        <v>115</v>
      </c>
      <c r="CI6">
        <v>1</v>
      </c>
      <c r="CJ6">
        <v>2</v>
      </c>
      <c r="CK6">
        <v>23</v>
      </c>
    </row>
    <row r="7" spans="1:92" x14ac:dyDescent="0.3">
      <c r="A7" t="s">
        <v>72</v>
      </c>
      <c r="B7" t="s">
        <v>73</v>
      </c>
      <c r="C7" t="s">
        <v>74</v>
      </c>
      <c r="E7" t="str">
        <f>"GAB2011779"</f>
        <v>GAB2011779</v>
      </c>
      <c r="F7" s="3">
        <v>44830</v>
      </c>
      <c r="G7">
        <v>202306</v>
      </c>
      <c r="H7" t="s">
        <v>75</v>
      </c>
      <c r="I7" t="s">
        <v>76</v>
      </c>
      <c r="J7" t="s">
        <v>77</v>
      </c>
      <c r="L7" t="s">
        <v>116</v>
      </c>
      <c r="M7" t="s">
        <v>117</v>
      </c>
      <c r="N7" t="s">
        <v>118</v>
      </c>
      <c r="O7" t="s">
        <v>81</v>
      </c>
      <c r="P7" t="str">
        <f>"CT076217 CT076224"</f>
        <v>CT076217 CT076224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26.99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70.53</v>
      </c>
      <c r="BM7">
        <v>10.58</v>
      </c>
      <c r="BN7">
        <v>81.11</v>
      </c>
      <c r="BO7">
        <v>81.11</v>
      </c>
      <c r="BQ7" t="s">
        <v>119</v>
      </c>
      <c r="BR7" t="s">
        <v>83</v>
      </c>
      <c r="BS7" s="3">
        <v>44832</v>
      </c>
      <c r="BT7" s="4">
        <v>0.57361111111111118</v>
      </c>
      <c r="BU7" t="s">
        <v>120</v>
      </c>
      <c r="BV7" t="s">
        <v>106</v>
      </c>
      <c r="BY7">
        <v>1200</v>
      </c>
      <c r="BZ7" t="s">
        <v>86</v>
      </c>
      <c r="CA7" t="s">
        <v>121</v>
      </c>
      <c r="CC7" t="s">
        <v>117</v>
      </c>
      <c r="CD7">
        <v>9459</v>
      </c>
      <c r="CE7" t="s">
        <v>122</v>
      </c>
      <c r="CI7">
        <v>1</v>
      </c>
      <c r="CJ7">
        <v>2</v>
      </c>
      <c r="CK7">
        <v>21</v>
      </c>
    </row>
    <row r="8" spans="1:92" x14ac:dyDescent="0.3">
      <c r="A8" t="s">
        <v>72</v>
      </c>
      <c r="B8" t="s">
        <v>73</v>
      </c>
      <c r="C8" t="s">
        <v>74</v>
      </c>
      <c r="E8" t="str">
        <f>"GAB2011792"</f>
        <v>GAB2011792</v>
      </c>
      <c r="F8" s="3">
        <v>44831</v>
      </c>
      <c r="G8">
        <v>202306</v>
      </c>
      <c r="H8" t="s">
        <v>75</v>
      </c>
      <c r="I8" t="s">
        <v>76</v>
      </c>
      <c r="J8" t="s">
        <v>77</v>
      </c>
      <c r="L8" t="s">
        <v>101</v>
      </c>
      <c r="M8" t="s">
        <v>102</v>
      </c>
      <c r="N8" t="s">
        <v>123</v>
      </c>
      <c r="O8" t="s">
        <v>124</v>
      </c>
      <c r="P8" t="str">
        <f>"CT076248"</f>
        <v>CT076248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52.2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0.6</v>
      </c>
      <c r="BJ8">
        <v>1.7</v>
      </c>
      <c r="BK8">
        <v>2</v>
      </c>
      <c r="BL8">
        <v>141.65</v>
      </c>
      <c r="BM8">
        <v>21.25</v>
      </c>
      <c r="BN8">
        <v>162.9</v>
      </c>
      <c r="BO8">
        <v>162.9</v>
      </c>
      <c r="BQ8" t="s">
        <v>125</v>
      </c>
      <c r="BR8" t="s">
        <v>83</v>
      </c>
      <c r="BS8" s="3">
        <v>44833</v>
      </c>
      <c r="BT8" s="4">
        <v>0.71736111111111101</v>
      </c>
      <c r="BU8" t="s">
        <v>126</v>
      </c>
      <c r="BV8" t="s">
        <v>85</v>
      </c>
      <c r="BY8">
        <v>8457.9</v>
      </c>
      <c r="CA8" t="s">
        <v>127</v>
      </c>
      <c r="CC8" t="s">
        <v>102</v>
      </c>
      <c r="CD8">
        <v>2191</v>
      </c>
      <c r="CE8" t="s">
        <v>128</v>
      </c>
      <c r="CI8">
        <v>0</v>
      </c>
      <c r="CJ8">
        <v>0</v>
      </c>
      <c r="CK8">
        <v>41</v>
      </c>
    </row>
    <row r="9" spans="1:92" x14ac:dyDescent="0.3">
      <c r="A9" t="s">
        <v>72</v>
      </c>
      <c r="B9" t="s">
        <v>73</v>
      </c>
      <c r="C9" t="s">
        <v>74</v>
      </c>
      <c r="E9" t="str">
        <f>"GAB2011797"</f>
        <v>GAB2011797</v>
      </c>
      <c r="F9" s="3">
        <v>44831</v>
      </c>
      <c r="G9">
        <v>202306</v>
      </c>
      <c r="H9" t="s">
        <v>75</v>
      </c>
      <c r="I9" t="s">
        <v>76</v>
      </c>
      <c r="J9" t="s">
        <v>77</v>
      </c>
      <c r="L9" t="s">
        <v>78</v>
      </c>
      <c r="M9" t="s">
        <v>79</v>
      </c>
      <c r="N9" t="s">
        <v>129</v>
      </c>
      <c r="O9" t="s">
        <v>124</v>
      </c>
      <c r="P9" t="str">
        <f>"CT076255"</f>
        <v>CT076255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112.44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11.8</v>
      </c>
      <c r="BJ9">
        <v>42.8</v>
      </c>
      <c r="BK9">
        <v>43</v>
      </c>
      <c r="BL9">
        <v>299.05</v>
      </c>
      <c r="BM9">
        <v>44.86</v>
      </c>
      <c r="BN9">
        <v>343.91</v>
      </c>
      <c r="BO9">
        <v>343.91</v>
      </c>
      <c r="BQ9" t="s">
        <v>130</v>
      </c>
      <c r="BR9" t="s">
        <v>83</v>
      </c>
      <c r="BS9" s="3">
        <v>44833</v>
      </c>
      <c r="BT9" s="4">
        <v>0.35694444444444445</v>
      </c>
      <c r="BU9" t="s">
        <v>131</v>
      </c>
      <c r="BV9" t="s">
        <v>85</v>
      </c>
      <c r="BY9">
        <v>213774.2</v>
      </c>
      <c r="CA9" t="s">
        <v>132</v>
      </c>
      <c r="CC9" t="s">
        <v>79</v>
      </c>
      <c r="CD9">
        <v>2</v>
      </c>
      <c r="CE9" t="s">
        <v>128</v>
      </c>
      <c r="CI9">
        <v>3</v>
      </c>
      <c r="CJ9">
        <v>2</v>
      </c>
      <c r="CK9">
        <v>41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"GAB2011804"</f>
        <v>GAB2011804</v>
      </c>
      <c r="F10" s="3">
        <v>44831</v>
      </c>
      <c r="G10">
        <v>202306</v>
      </c>
      <c r="H10" t="s">
        <v>75</v>
      </c>
      <c r="I10" t="s">
        <v>76</v>
      </c>
      <c r="J10" t="s">
        <v>77</v>
      </c>
      <c r="L10" t="s">
        <v>101</v>
      </c>
      <c r="M10" t="s">
        <v>102</v>
      </c>
      <c r="N10" t="s">
        <v>133</v>
      </c>
      <c r="O10" t="s">
        <v>124</v>
      </c>
      <c r="P10" t="str">
        <f>"CT076012"</f>
        <v>CT076012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52.2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0.6</v>
      </c>
      <c r="BJ10">
        <v>2</v>
      </c>
      <c r="BK10">
        <v>2</v>
      </c>
      <c r="BL10">
        <v>141.65</v>
      </c>
      <c r="BM10">
        <v>21.25</v>
      </c>
      <c r="BN10">
        <v>162.9</v>
      </c>
      <c r="BO10">
        <v>162.9</v>
      </c>
      <c r="BQ10" t="s">
        <v>134</v>
      </c>
      <c r="BR10" t="s">
        <v>83</v>
      </c>
      <c r="BS10" s="3">
        <v>44833</v>
      </c>
      <c r="BT10" s="4">
        <v>0.4055555555555555</v>
      </c>
      <c r="BU10" t="s">
        <v>135</v>
      </c>
      <c r="BV10" t="s">
        <v>85</v>
      </c>
      <c r="BY10">
        <v>9996.68</v>
      </c>
      <c r="CA10" t="s">
        <v>136</v>
      </c>
      <c r="CC10" t="s">
        <v>102</v>
      </c>
      <c r="CD10">
        <v>2196</v>
      </c>
      <c r="CE10" t="s">
        <v>128</v>
      </c>
      <c r="CI10">
        <v>3</v>
      </c>
      <c r="CJ10">
        <v>2</v>
      </c>
      <c r="CK10">
        <v>41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"GAB2011807"</f>
        <v>GAB2011807</v>
      </c>
      <c r="F11" s="3">
        <v>44831</v>
      </c>
      <c r="G11">
        <v>202306</v>
      </c>
      <c r="H11" t="s">
        <v>75</v>
      </c>
      <c r="I11" t="s">
        <v>76</v>
      </c>
      <c r="J11" t="s">
        <v>77</v>
      </c>
      <c r="L11" t="s">
        <v>75</v>
      </c>
      <c r="M11" t="s">
        <v>76</v>
      </c>
      <c r="N11" t="s">
        <v>137</v>
      </c>
      <c r="O11" t="s">
        <v>124</v>
      </c>
      <c r="P11" t="str">
        <f>"CT075765"</f>
        <v>CT075765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40.28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0.6</v>
      </c>
      <c r="BJ11">
        <v>1.7</v>
      </c>
      <c r="BK11">
        <v>2</v>
      </c>
      <c r="BL11">
        <v>110.5</v>
      </c>
      <c r="BM11">
        <v>16.579999999999998</v>
      </c>
      <c r="BN11">
        <v>127.08</v>
      </c>
      <c r="BO11">
        <v>127.08</v>
      </c>
      <c r="BQ11" t="s">
        <v>138</v>
      </c>
      <c r="BR11" t="s">
        <v>83</v>
      </c>
      <c r="BS11" s="3">
        <v>44832</v>
      </c>
      <c r="BT11" s="4">
        <v>0.68472222222222223</v>
      </c>
      <c r="BU11" t="s">
        <v>139</v>
      </c>
      <c r="BV11" t="s">
        <v>85</v>
      </c>
      <c r="BY11">
        <v>8426.06</v>
      </c>
      <c r="CA11" t="s">
        <v>140</v>
      </c>
      <c r="CC11" t="s">
        <v>76</v>
      </c>
      <c r="CD11">
        <v>7550</v>
      </c>
      <c r="CE11" t="s">
        <v>128</v>
      </c>
      <c r="CI11">
        <v>3</v>
      </c>
      <c r="CJ11">
        <v>1</v>
      </c>
      <c r="CK11">
        <v>42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"GAB2011808"</f>
        <v>GAB2011808</v>
      </c>
      <c r="F12" s="3">
        <v>44831</v>
      </c>
      <c r="G12">
        <v>202306</v>
      </c>
      <c r="H12" t="s">
        <v>75</v>
      </c>
      <c r="I12" t="s">
        <v>76</v>
      </c>
      <c r="J12" t="s">
        <v>77</v>
      </c>
      <c r="L12" t="s">
        <v>141</v>
      </c>
      <c r="M12" t="s">
        <v>142</v>
      </c>
      <c r="N12" t="s">
        <v>143</v>
      </c>
      <c r="O12" t="s">
        <v>124</v>
      </c>
      <c r="P12" t="str">
        <f>"CT076138"</f>
        <v>CT076138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54.36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15.2</v>
      </c>
      <c r="BJ12">
        <v>7.9</v>
      </c>
      <c r="BK12">
        <v>16</v>
      </c>
      <c r="BL12">
        <v>147.28</v>
      </c>
      <c r="BM12">
        <v>22.09</v>
      </c>
      <c r="BN12">
        <v>169.37</v>
      </c>
      <c r="BO12">
        <v>169.37</v>
      </c>
      <c r="BQ12" t="s">
        <v>144</v>
      </c>
      <c r="BR12" t="s">
        <v>83</v>
      </c>
      <c r="BS12" s="3">
        <v>44833</v>
      </c>
      <c r="BT12" s="4">
        <v>0.36388888888888887</v>
      </c>
      <c r="BU12" t="s">
        <v>145</v>
      </c>
      <c r="BV12" t="s">
        <v>85</v>
      </c>
      <c r="BY12">
        <v>39392.730000000003</v>
      </c>
      <c r="CA12" t="s">
        <v>146</v>
      </c>
      <c r="CC12" t="s">
        <v>142</v>
      </c>
      <c r="CD12">
        <v>2162</v>
      </c>
      <c r="CE12" t="s">
        <v>128</v>
      </c>
      <c r="CI12">
        <v>3</v>
      </c>
      <c r="CJ12">
        <v>2</v>
      </c>
      <c r="CK12">
        <v>41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"GAB2011810"</f>
        <v>GAB2011810</v>
      </c>
      <c r="F13" s="3">
        <v>44831</v>
      </c>
      <c r="G13">
        <v>202306</v>
      </c>
      <c r="H13" t="s">
        <v>75</v>
      </c>
      <c r="I13" t="s">
        <v>76</v>
      </c>
      <c r="J13" t="s">
        <v>77</v>
      </c>
      <c r="L13" t="s">
        <v>89</v>
      </c>
      <c r="M13" t="s">
        <v>90</v>
      </c>
      <c r="N13" t="s">
        <v>147</v>
      </c>
      <c r="O13" t="s">
        <v>124</v>
      </c>
      <c r="P13" t="str">
        <f>"CT076272"</f>
        <v>CT076272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52.2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1.5</v>
      </c>
      <c r="BJ13">
        <v>5.8</v>
      </c>
      <c r="BK13">
        <v>6</v>
      </c>
      <c r="BL13">
        <v>141.65</v>
      </c>
      <c r="BM13">
        <v>21.25</v>
      </c>
      <c r="BN13">
        <v>162.9</v>
      </c>
      <c r="BO13">
        <v>162.9</v>
      </c>
      <c r="BQ13" t="s">
        <v>148</v>
      </c>
      <c r="BR13" t="s">
        <v>83</v>
      </c>
      <c r="BS13" s="3">
        <v>44833</v>
      </c>
      <c r="BT13" s="4">
        <v>0.45624999999999999</v>
      </c>
      <c r="BU13" t="s">
        <v>149</v>
      </c>
      <c r="BV13" t="s">
        <v>85</v>
      </c>
      <c r="BY13">
        <v>29011.97</v>
      </c>
      <c r="CC13" t="s">
        <v>90</v>
      </c>
      <c r="CD13">
        <v>157</v>
      </c>
      <c r="CE13" t="s">
        <v>128</v>
      </c>
      <c r="CI13">
        <v>3</v>
      </c>
      <c r="CJ13">
        <v>2</v>
      </c>
      <c r="CK13">
        <v>41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"GAB2011816"</f>
        <v>GAB2011816</v>
      </c>
      <c r="F14" s="3">
        <v>44831</v>
      </c>
      <c r="G14">
        <v>202306</v>
      </c>
      <c r="H14" t="s">
        <v>75</v>
      </c>
      <c r="I14" t="s">
        <v>76</v>
      </c>
      <c r="J14" t="s">
        <v>77</v>
      </c>
      <c r="L14" t="s">
        <v>89</v>
      </c>
      <c r="M14" t="s">
        <v>90</v>
      </c>
      <c r="N14" t="s">
        <v>150</v>
      </c>
      <c r="O14" t="s">
        <v>124</v>
      </c>
      <c r="P14" t="str">
        <f>"CT076261"</f>
        <v>CT076261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86.63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14.2</v>
      </c>
      <c r="BJ14">
        <v>30.9</v>
      </c>
      <c r="BK14">
        <v>31</v>
      </c>
      <c r="BL14">
        <v>231.6</v>
      </c>
      <c r="BM14">
        <v>34.74</v>
      </c>
      <c r="BN14">
        <v>266.33999999999997</v>
      </c>
      <c r="BO14">
        <v>266.33999999999997</v>
      </c>
      <c r="BQ14" t="s">
        <v>151</v>
      </c>
      <c r="BR14" t="s">
        <v>83</v>
      </c>
      <c r="BS14" s="3">
        <v>44833</v>
      </c>
      <c r="BT14" s="4">
        <v>0.45624999999999999</v>
      </c>
      <c r="BU14" t="s">
        <v>149</v>
      </c>
      <c r="BV14" t="s">
        <v>85</v>
      </c>
      <c r="BY14">
        <v>154468.31</v>
      </c>
      <c r="CC14" t="s">
        <v>90</v>
      </c>
      <c r="CD14">
        <v>157</v>
      </c>
      <c r="CE14" t="s">
        <v>128</v>
      </c>
      <c r="CI14">
        <v>3</v>
      </c>
      <c r="CJ14">
        <v>2</v>
      </c>
      <c r="CK14">
        <v>41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"GAB2011817"</f>
        <v>GAB2011817</v>
      </c>
      <c r="F15" s="3">
        <v>44831</v>
      </c>
      <c r="G15">
        <v>202306</v>
      </c>
      <c r="H15" t="s">
        <v>75</v>
      </c>
      <c r="I15" t="s">
        <v>76</v>
      </c>
      <c r="J15" t="s">
        <v>77</v>
      </c>
      <c r="L15" t="s">
        <v>109</v>
      </c>
      <c r="M15" t="s">
        <v>110</v>
      </c>
      <c r="N15" t="s">
        <v>152</v>
      </c>
      <c r="O15" t="s">
        <v>124</v>
      </c>
      <c r="P15" t="str">
        <f>"010751"</f>
        <v>010751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137.6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12.6</v>
      </c>
      <c r="BJ15">
        <v>31.5</v>
      </c>
      <c r="BK15">
        <v>32</v>
      </c>
      <c r="BL15">
        <v>364.79</v>
      </c>
      <c r="BM15">
        <v>54.72</v>
      </c>
      <c r="BN15">
        <v>419.51</v>
      </c>
      <c r="BO15">
        <v>419.51</v>
      </c>
      <c r="BQ15" t="s">
        <v>153</v>
      </c>
      <c r="BR15" t="s">
        <v>83</v>
      </c>
      <c r="BS15" s="3">
        <v>44833</v>
      </c>
      <c r="BT15" s="4">
        <v>0.4381944444444445</v>
      </c>
      <c r="BU15" t="s">
        <v>154</v>
      </c>
      <c r="BV15" t="s">
        <v>85</v>
      </c>
      <c r="BY15">
        <v>157613.29999999999</v>
      </c>
      <c r="CA15" t="s">
        <v>155</v>
      </c>
      <c r="CC15" t="s">
        <v>110</v>
      </c>
      <c r="CD15">
        <v>300</v>
      </c>
      <c r="CE15" t="s">
        <v>128</v>
      </c>
      <c r="CI15">
        <v>4</v>
      </c>
      <c r="CJ15">
        <v>2</v>
      </c>
      <c r="CK15">
        <v>43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"GAB2011823"</f>
        <v>GAB2011823</v>
      </c>
      <c r="F16" s="3">
        <v>44831</v>
      </c>
      <c r="G16">
        <v>202306</v>
      </c>
      <c r="H16" t="s">
        <v>75</v>
      </c>
      <c r="I16" t="s">
        <v>76</v>
      </c>
      <c r="J16" t="s">
        <v>77</v>
      </c>
      <c r="L16" t="s">
        <v>75</v>
      </c>
      <c r="M16" t="s">
        <v>76</v>
      </c>
      <c r="N16" t="s">
        <v>156</v>
      </c>
      <c r="O16" t="s">
        <v>124</v>
      </c>
      <c r="P16" t="str">
        <f>"CT076278"</f>
        <v>CT076278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40.28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3.3</v>
      </c>
      <c r="BK16">
        <v>4</v>
      </c>
      <c r="BL16">
        <v>110.5</v>
      </c>
      <c r="BM16">
        <v>16.579999999999998</v>
      </c>
      <c r="BN16">
        <v>127.08</v>
      </c>
      <c r="BO16">
        <v>127.08</v>
      </c>
      <c r="BQ16" t="s">
        <v>157</v>
      </c>
      <c r="BR16" t="s">
        <v>83</v>
      </c>
      <c r="BS16" s="3">
        <v>44832</v>
      </c>
      <c r="BT16" s="4">
        <v>0.59930555555555554</v>
      </c>
      <c r="BU16" t="s">
        <v>158</v>
      </c>
      <c r="BV16" t="s">
        <v>85</v>
      </c>
      <c r="BY16">
        <v>16251.84</v>
      </c>
      <c r="CA16" t="s">
        <v>140</v>
      </c>
      <c r="CC16" t="s">
        <v>76</v>
      </c>
      <c r="CD16">
        <v>7550</v>
      </c>
      <c r="CE16" t="s">
        <v>128</v>
      </c>
      <c r="CI16">
        <v>3</v>
      </c>
      <c r="CJ16">
        <v>1</v>
      </c>
      <c r="CK16">
        <v>42</v>
      </c>
    </row>
    <row r="17" spans="1:89" x14ac:dyDescent="0.3">
      <c r="A17" t="s">
        <v>72</v>
      </c>
      <c r="B17" t="s">
        <v>73</v>
      </c>
      <c r="C17" t="s">
        <v>74</v>
      </c>
      <c r="E17" t="str">
        <f>"GAB2011827"</f>
        <v>GAB2011827</v>
      </c>
      <c r="F17" s="3">
        <v>44831</v>
      </c>
      <c r="G17">
        <v>202306</v>
      </c>
      <c r="H17" t="s">
        <v>75</v>
      </c>
      <c r="I17" t="s">
        <v>76</v>
      </c>
      <c r="J17" t="s">
        <v>77</v>
      </c>
      <c r="L17" t="s">
        <v>101</v>
      </c>
      <c r="M17" t="s">
        <v>102</v>
      </c>
      <c r="N17" t="s">
        <v>159</v>
      </c>
      <c r="O17" t="s">
        <v>124</v>
      </c>
      <c r="P17" t="str">
        <f>"CT075962"</f>
        <v>CT075962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52.2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7.3</v>
      </c>
      <c r="BJ17">
        <v>12</v>
      </c>
      <c r="BK17">
        <v>12</v>
      </c>
      <c r="BL17">
        <v>141.65</v>
      </c>
      <c r="BM17">
        <v>21.25</v>
      </c>
      <c r="BN17">
        <v>162.9</v>
      </c>
      <c r="BO17">
        <v>162.9</v>
      </c>
      <c r="BQ17" t="s">
        <v>160</v>
      </c>
      <c r="BR17" t="s">
        <v>83</v>
      </c>
      <c r="BS17" s="3">
        <v>44833</v>
      </c>
      <c r="BT17" s="4">
        <v>0.35069444444444442</v>
      </c>
      <c r="BU17" t="s">
        <v>161</v>
      </c>
      <c r="BV17" t="s">
        <v>85</v>
      </c>
      <c r="BY17">
        <v>60164.33</v>
      </c>
      <c r="CA17" t="s">
        <v>162</v>
      </c>
      <c r="CC17" t="s">
        <v>102</v>
      </c>
      <c r="CD17">
        <v>2131</v>
      </c>
      <c r="CE17" t="s">
        <v>128</v>
      </c>
      <c r="CI17">
        <v>3</v>
      </c>
      <c r="CJ17">
        <v>2</v>
      </c>
      <c r="CK17">
        <v>41</v>
      </c>
    </row>
    <row r="18" spans="1:89" x14ac:dyDescent="0.3">
      <c r="A18" t="s">
        <v>72</v>
      </c>
      <c r="B18" t="s">
        <v>73</v>
      </c>
      <c r="C18" t="s">
        <v>74</v>
      </c>
      <c r="E18" t="str">
        <f>"GAB2011828"</f>
        <v>GAB2011828</v>
      </c>
      <c r="F18" s="3">
        <v>44831</v>
      </c>
      <c r="G18">
        <v>202306</v>
      </c>
      <c r="H18" t="s">
        <v>75</v>
      </c>
      <c r="I18" t="s">
        <v>76</v>
      </c>
      <c r="J18" t="s">
        <v>77</v>
      </c>
      <c r="L18" t="s">
        <v>78</v>
      </c>
      <c r="M18" t="s">
        <v>79</v>
      </c>
      <c r="N18" t="s">
        <v>163</v>
      </c>
      <c r="O18" t="s">
        <v>124</v>
      </c>
      <c r="P18" t="str">
        <f>"CT076280"</f>
        <v>CT076280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52.2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0.1</v>
      </c>
      <c r="BJ18">
        <v>1.9</v>
      </c>
      <c r="BK18">
        <v>2</v>
      </c>
      <c r="BL18">
        <v>141.65</v>
      </c>
      <c r="BM18">
        <v>21.25</v>
      </c>
      <c r="BN18">
        <v>162.9</v>
      </c>
      <c r="BO18">
        <v>162.9</v>
      </c>
      <c r="BQ18" t="s">
        <v>164</v>
      </c>
      <c r="BR18" t="s">
        <v>83</v>
      </c>
      <c r="BS18" s="3">
        <v>44833</v>
      </c>
      <c r="BT18" s="4">
        <v>0.36458333333333331</v>
      </c>
      <c r="BU18" t="s">
        <v>165</v>
      </c>
      <c r="BV18" t="s">
        <v>85</v>
      </c>
      <c r="BY18">
        <v>9553.01</v>
      </c>
      <c r="CA18" t="s">
        <v>166</v>
      </c>
      <c r="CC18" t="s">
        <v>79</v>
      </c>
      <c r="CD18">
        <v>2</v>
      </c>
      <c r="CE18" t="s">
        <v>128</v>
      </c>
      <c r="CI18">
        <v>3</v>
      </c>
      <c r="CJ18">
        <v>2</v>
      </c>
      <c r="CK18">
        <v>41</v>
      </c>
    </row>
    <row r="19" spans="1:89" x14ac:dyDescent="0.3">
      <c r="A19" t="s">
        <v>72</v>
      </c>
      <c r="B19" t="s">
        <v>73</v>
      </c>
      <c r="C19" t="s">
        <v>74</v>
      </c>
      <c r="E19" t="str">
        <f>"GAB2011793"</f>
        <v>GAB2011793</v>
      </c>
      <c r="F19" s="3">
        <v>44831</v>
      </c>
      <c r="G19">
        <v>202306</v>
      </c>
      <c r="H19" t="s">
        <v>75</v>
      </c>
      <c r="I19" t="s">
        <v>76</v>
      </c>
      <c r="J19" t="s">
        <v>77</v>
      </c>
      <c r="L19" t="s">
        <v>75</v>
      </c>
      <c r="M19" t="s">
        <v>76</v>
      </c>
      <c r="N19" t="s">
        <v>167</v>
      </c>
      <c r="O19" t="s">
        <v>81</v>
      </c>
      <c r="P19" t="str">
        <f>"CT076251"</f>
        <v>CT076251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21.09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2.1</v>
      </c>
      <c r="BK19">
        <v>2.5</v>
      </c>
      <c r="BL19">
        <v>55.1</v>
      </c>
      <c r="BM19">
        <v>8.27</v>
      </c>
      <c r="BN19">
        <v>63.37</v>
      </c>
      <c r="BO19">
        <v>63.37</v>
      </c>
      <c r="BQ19" t="s">
        <v>168</v>
      </c>
      <c r="BR19" t="s">
        <v>83</v>
      </c>
      <c r="BS19" s="3">
        <v>44832</v>
      </c>
      <c r="BT19" s="4">
        <v>0.39861111111111108</v>
      </c>
      <c r="BU19" t="s">
        <v>169</v>
      </c>
      <c r="BV19" t="s">
        <v>85</v>
      </c>
      <c r="BY19">
        <v>10368</v>
      </c>
      <c r="BZ19" t="s">
        <v>86</v>
      </c>
      <c r="CA19" t="s">
        <v>170</v>
      </c>
      <c r="CC19" t="s">
        <v>76</v>
      </c>
      <c r="CD19">
        <v>7441</v>
      </c>
      <c r="CE19" t="s">
        <v>122</v>
      </c>
      <c r="CI19">
        <v>1</v>
      </c>
      <c r="CJ19">
        <v>1</v>
      </c>
      <c r="CK19">
        <v>22</v>
      </c>
    </row>
    <row r="20" spans="1:89" x14ac:dyDescent="0.3">
      <c r="A20" t="s">
        <v>72</v>
      </c>
      <c r="B20" t="s">
        <v>73</v>
      </c>
      <c r="C20" t="s">
        <v>74</v>
      </c>
      <c r="E20" t="str">
        <f>"GAB2011794"</f>
        <v>GAB2011794</v>
      </c>
      <c r="F20" s="3">
        <v>44831</v>
      </c>
      <c r="G20">
        <v>202306</v>
      </c>
      <c r="H20" t="s">
        <v>75</v>
      </c>
      <c r="I20" t="s">
        <v>76</v>
      </c>
      <c r="J20" t="s">
        <v>77</v>
      </c>
      <c r="L20" t="s">
        <v>171</v>
      </c>
      <c r="M20" t="s">
        <v>172</v>
      </c>
      <c r="N20" t="s">
        <v>173</v>
      </c>
      <c r="O20" t="s">
        <v>81</v>
      </c>
      <c r="P20" t="str">
        <f>"CT076256"</f>
        <v>CT076256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40.49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0.4</v>
      </c>
      <c r="BJ20">
        <v>3</v>
      </c>
      <c r="BK20">
        <v>3</v>
      </c>
      <c r="BL20">
        <v>105.79</v>
      </c>
      <c r="BM20">
        <v>15.87</v>
      </c>
      <c r="BN20">
        <v>121.66</v>
      </c>
      <c r="BO20">
        <v>121.66</v>
      </c>
      <c r="BQ20" t="s">
        <v>174</v>
      </c>
      <c r="BR20" t="s">
        <v>83</v>
      </c>
      <c r="BS20" s="3">
        <v>44832</v>
      </c>
      <c r="BT20" s="4">
        <v>0.39583333333333331</v>
      </c>
      <c r="BU20" t="s">
        <v>175</v>
      </c>
      <c r="BV20" t="s">
        <v>85</v>
      </c>
      <c r="BY20">
        <v>14905.8</v>
      </c>
      <c r="BZ20" t="s">
        <v>86</v>
      </c>
      <c r="CA20" t="s">
        <v>176</v>
      </c>
      <c r="CC20" t="s">
        <v>172</v>
      </c>
      <c r="CD20">
        <v>699</v>
      </c>
      <c r="CE20" t="s">
        <v>177</v>
      </c>
      <c r="CI20">
        <v>1</v>
      </c>
      <c r="CJ20">
        <v>1</v>
      </c>
      <c r="CK20">
        <v>21</v>
      </c>
    </row>
    <row r="21" spans="1:89" x14ac:dyDescent="0.3">
      <c r="A21" t="s">
        <v>72</v>
      </c>
      <c r="B21" t="s">
        <v>73</v>
      </c>
      <c r="C21" t="s">
        <v>74</v>
      </c>
      <c r="E21" t="str">
        <f>"GAB2011795"</f>
        <v>GAB2011795</v>
      </c>
      <c r="F21" s="3">
        <v>44831</v>
      </c>
      <c r="G21">
        <v>202306</v>
      </c>
      <c r="H21" t="s">
        <v>75</v>
      </c>
      <c r="I21" t="s">
        <v>76</v>
      </c>
      <c r="J21" t="s">
        <v>77</v>
      </c>
      <c r="L21" t="s">
        <v>101</v>
      </c>
      <c r="M21" t="s">
        <v>102</v>
      </c>
      <c r="N21" t="s">
        <v>178</v>
      </c>
      <c r="O21" t="s">
        <v>81</v>
      </c>
      <c r="P21" t="str">
        <f>"CT076257"</f>
        <v>CT076257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33.74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2.2999999999999998</v>
      </c>
      <c r="BK21">
        <v>2.5</v>
      </c>
      <c r="BL21">
        <v>103.16</v>
      </c>
      <c r="BM21">
        <v>15.47</v>
      </c>
      <c r="BN21">
        <v>118.63</v>
      </c>
      <c r="BO21">
        <v>118.63</v>
      </c>
      <c r="BQ21" t="s">
        <v>179</v>
      </c>
      <c r="BR21" t="s">
        <v>83</v>
      </c>
      <c r="BS21" s="3">
        <v>44832</v>
      </c>
      <c r="BT21" s="4">
        <v>0.42291666666666666</v>
      </c>
      <c r="BU21" t="s">
        <v>180</v>
      </c>
      <c r="BV21" t="s">
        <v>85</v>
      </c>
      <c r="BY21">
        <v>11583.26</v>
      </c>
      <c r="BZ21" t="s">
        <v>181</v>
      </c>
      <c r="CA21" t="s">
        <v>182</v>
      </c>
      <c r="CC21" t="s">
        <v>102</v>
      </c>
      <c r="CD21">
        <v>1862</v>
      </c>
      <c r="CE21" t="s">
        <v>183</v>
      </c>
      <c r="CI21">
        <v>1</v>
      </c>
      <c r="CJ21">
        <v>1</v>
      </c>
      <c r="CK21">
        <v>21</v>
      </c>
    </row>
    <row r="22" spans="1:89" x14ac:dyDescent="0.3">
      <c r="A22" t="s">
        <v>72</v>
      </c>
      <c r="B22" t="s">
        <v>73</v>
      </c>
      <c r="C22" t="s">
        <v>74</v>
      </c>
      <c r="E22" t="str">
        <f>"GAB2011798"</f>
        <v>GAB2011798</v>
      </c>
      <c r="F22" s="3">
        <v>44831</v>
      </c>
      <c r="G22">
        <v>202306</v>
      </c>
      <c r="H22" t="s">
        <v>75</v>
      </c>
      <c r="I22" t="s">
        <v>76</v>
      </c>
      <c r="J22" t="s">
        <v>77</v>
      </c>
      <c r="L22" t="s">
        <v>184</v>
      </c>
      <c r="M22" t="s">
        <v>185</v>
      </c>
      <c r="N22" t="s">
        <v>186</v>
      </c>
      <c r="O22" t="s">
        <v>81</v>
      </c>
      <c r="P22" t="str">
        <f>"010741"</f>
        <v>010741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33.74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2.1</v>
      </c>
      <c r="BK22">
        <v>2.5</v>
      </c>
      <c r="BL22">
        <v>88.16</v>
      </c>
      <c r="BM22">
        <v>13.22</v>
      </c>
      <c r="BN22">
        <v>101.38</v>
      </c>
      <c r="BO22">
        <v>101.38</v>
      </c>
      <c r="BR22" t="s">
        <v>83</v>
      </c>
      <c r="BS22" s="3">
        <v>44832</v>
      </c>
      <c r="BT22" s="4">
        <v>0.43611111111111112</v>
      </c>
      <c r="BU22" t="s">
        <v>187</v>
      </c>
      <c r="BV22" t="s">
        <v>85</v>
      </c>
      <c r="BY22">
        <v>10689.3</v>
      </c>
      <c r="BZ22" t="s">
        <v>86</v>
      </c>
      <c r="CA22" t="s">
        <v>188</v>
      </c>
      <c r="CC22" t="s">
        <v>185</v>
      </c>
      <c r="CD22">
        <v>1449</v>
      </c>
      <c r="CE22" t="s">
        <v>189</v>
      </c>
      <c r="CI22">
        <v>1</v>
      </c>
      <c r="CJ22">
        <v>1</v>
      </c>
      <c r="CK22">
        <v>21</v>
      </c>
    </row>
    <row r="23" spans="1:89" x14ac:dyDescent="0.3">
      <c r="A23" t="s">
        <v>72</v>
      </c>
      <c r="B23" t="s">
        <v>73</v>
      </c>
      <c r="C23" t="s">
        <v>74</v>
      </c>
      <c r="E23" t="str">
        <f>"GAB2011799"</f>
        <v>GAB2011799</v>
      </c>
      <c r="F23" s="3">
        <v>44831</v>
      </c>
      <c r="G23">
        <v>202306</v>
      </c>
      <c r="H23" t="s">
        <v>75</v>
      </c>
      <c r="I23" t="s">
        <v>76</v>
      </c>
      <c r="J23" t="s">
        <v>77</v>
      </c>
      <c r="L23" t="s">
        <v>101</v>
      </c>
      <c r="M23" t="s">
        <v>102</v>
      </c>
      <c r="N23" t="s">
        <v>190</v>
      </c>
      <c r="O23" t="s">
        <v>81</v>
      </c>
      <c r="P23" t="str">
        <f>"010722"</f>
        <v>010722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26.99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1.7</v>
      </c>
      <c r="BK23">
        <v>2</v>
      </c>
      <c r="BL23">
        <v>70.53</v>
      </c>
      <c r="BM23">
        <v>10.58</v>
      </c>
      <c r="BN23">
        <v>81.11</v>
      </c>
      <c r="BO23">
        <v>81.11</v>
      </c>
      <c r="BQ23" t="s">
        <v>191</v>
      </c>
      <c r="BR23" t="s">
        <v>83</v>
      </c>
      <c r="BS23" s="3">
        <v>44832</v>
      </c>
      <c r="BT23" s="4">
        <v>0.27708333333333335</v>
      </c>
      <c r="BU23" t="s">
        <v>192</v>
      </c>
      <c r="BV23" t="s">
        <v>85</v>
      </c>
      <c r="BY23">
        <v>8489.68</v>
      </c>
      <c r="BZ23" t="s">
        <v>86</v>
      </c>
      <c r="CA23" t="s">
        <v>193</v>
      </c>
      <c r="CC23" t="s">
        <v>102</v>
      </c>
      <c r="CD23">
        <v>2196</v>
      </c>
      <c r="CE23" t="s">
        <v>183</v>
      </c>
      <c r="CI23">
        <v>1</v>
      </c>
      <c r="CJ23">
        <v>1</v>
      </c>
      <c r="CK23">
        <v>21</v>
      </c>
    </row>
    <row r="24" spans="1:89" x14ac:dyDescent="0.3">
      <c r="A24" t="s">
        <v>72</v>
      </c>
      <c r="B24" t="s">
        <v>73</v>
      </c>
      <c r="C24" t="s">
        <v>74</v>
      </c>
      <c r="E24" t="str">
        <f>"GAB2011800"</f>
        <v>GAB2011800</v>
      </c>
      <c r="F24" s="3">
        <v>44831</v>
      </c>
      <c r="G24">
        <v>202306</v>
      </c>
      <c r="H24" t="s">
        <v>75</v>
      </c>
      <c r="I24" t="s">
        <v>76</v>
      </c>
      <c r="J24" t="s">
        <v>77</v>
      </c>
      <c r="L24" t="s">
        <v>194</v>
      </c>
      <c r="M24" t="s">
        <v>195</v>
      </c>
      <c r="N24" t="s">
        <v>196</v>
      </c>
      <c r="O24" t="s">
        <v>81</v>
      </c>
      <c r="P24" t="str">
        <f>"CT076262"</f>
        <v>CT076262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52.3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0.1</v>
      </c>
      <c r="BJ24">
        <v>1.9</v>
      </c>
      <c r="BK24">
        <v>2</v>
      </c>
      <c r="BL24">
        <v>136.66</v>
      </c>
      <c r="BM24">
        <v>20.5</v>
      </c>
      <c r="BN24">
        <v>157.16</v>
      </c>
      <c r="BO24">
        <v>157.16</v>
      </c>
      <c r="BQ24" t="s">
        <v>197</v>
      </c>
      <c r="BR24" t="s">
        <v>83</v>
      </c>
      <c r="BS24" s="3">
        <v>44832</v>
      </c>
      <c r="BT24" s="4">
        <v>0.63680555555555551</v>
      </c>
      <c r="BU24" t="s">
        <v>198</v>
      </c>
      <c r="BV24" t="s">
        <v>85</v>
      </c>
      <c r="BY24">
        <v>9639</v>
      </c>
      <c r="BZ24" t="s">
        <v>86</v>
      </c>
      <c r="CA24" t="s">
        <v>199</v>
      </c>
      <c r="CC24" t="s">
        <v>195</v>
      </c>
      <c r="CD24">
        <v>555</v>
      </c>
      <c r="CE24" t="s">
        <v>189</v>
      </c>
      <c r="CI24">
        <v>1</v>
      </c>
      <c r="CJ24">
        <v>1</v>
      </c>
      <c r="CK24">
        <v>23</v>
      </c>
    </row>
    <row r="25" spans="1:89" x14ac:dyDescent="0.3">
      <c r="A25" t="s">
        <v>72</v>
      </c>
      <c r="B25" t="s">
        <v>73</v>
      </c>
      <c r="C25" t="s">
        <v>74</v>
      </c>
      <c r="E25" t="str">
        <f>"GAB2011801"</f>
        <v>GAB2011801</v>
      </c>
      <c r="F25" s="3">
        <v>44831</v>
      </c>
      <c r="G25">
        <v>202306</v>
      </c>
      <c r="H25" t="s">
        <v>75</v>
      </c>
      <c r="I25" t="s">
        <v>76</v>
      </c>
      <c r="J25" t="s">
        <v>77</v>
      </c>
      <c r="L25" t="s">
        <v>200</v>
      </c>
      <c r="M25" t="s">
        <v>201</v>
      </c>
      <c r="N25" t="s">
        <v>202</v>
      </c>
      <c r="O25" t="s">
        <v>81</v>
      </c>
      <c r="P25" t="str">
        <f>"CT076268"</f>
        <v>CT076268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64.11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0.9</v>
      </c>
      <c r="BJ25">
        <v>2.4</v>
      </c>
      <c r="BK25">
        <v>2.5</v>
      </c>
      <c r="BL25">
        <v>167.52</v>
      </c>
      <c r="BM25">
        <v>25.13</v>
      </c>
      <c r="BN25">
        <v>192.65</v>
      </c>
      <c r="BO25">
        <v>192.65</v>
      </c>
      <c r="BQ25" t="s">
        <v>203</v>
      </c>
      <c r="BR25" t="s">
        <v>83</v>
      </c>
      <c r="BS25" s="3">
        <v>44832</v>
      </c>
      <c r="BT25" s="4">
        <v>0.43402777777777773</v>
      </c>
      <c r="BU25" t="s">
        <v>204</v>
      </c>
      <c r="BV25" t="s">
        <v>85</v>
      </c>
      <c r="BY25">
        <v>11892.84</v>
      </c>
      <c r="BZ25" t="s">
        <v>86</v>
      </c>
      <c r="CC25" t="s">
        <v>201</v>
      </c>
      <c r="CD25">
        <v>9700</v>
      </c>
      <c r="CE25" t="s">
        <v>205</v>
      </c>
      <c r="CI25">
        <v>2</v>
      </c>
      <c r="CJ25">
        <v>1</v>
      </c>
      <c r="CK25">
        <v>23</v>
      </c>
    </row>
    <row r="26" spans="1:89" x14ac:dyDescent="0.3">
      <c r="A26" t="s">
        <v>72</v>
      </c>
      <c r="B26" t="s">
        <v>73</v>
      </c>
      <c r="C26" t="s">
        <v>74</v>
      </c>
      <c r="E26" t="str">
        <f>"GAB2011803"</f>
        <v>GAB2011803</v>
      </c>
      <c r="F26" s="3">
        <v>44831</v>
      </c>
      <c r="G26">
        <v>202306</v>
      </c>
      <c r="H26" t="s">
        <v>75</v>
      </c>
      <c r="I26" t="s">
        <v>76</v>
      </c>
      <c r="J26" t="s">
        <v>77</v>
      </c>
      <c r="L26" t="s">
        <v>206</v>
      </c>
      <c r="M26" t="s">
        <v>206</v>
      </c>
      <c r="N26" t="s">
        <v>207</v>
      </c>
      <c r="O26" t="s">
        <v>81</v>
      </c>
      <c r="P26" t="str">
        <f>"CT076269"</f>
        <v>CT076269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65.7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3.1</v>
      </c>
      <c r="BK26">
        <v>3.5</v>
      </c>
      <c r="BL26">
        <v>171.67</v>
      </c>
      <c r="BM26">
        <v>25.75</v>
      </c>
      <c r="BN26">
        <v>197.42</v>
      </c>
      <c r="BO26">
        <v>197.42</v>
      </c>
      <c r="BQ26" t="s">
        <v>208</v>
      </c>
      <c r="BR26" t="s">
        <v>83</v>
      </c>
      <c r="BS26" s="3">
        <v>44832</v>
      </c>
      <c r="BT26" s="4">
        <v>0.49305555555555558</v>
      </c>
      <c r="BU26" t="s">
        <v>209</v>
      </c>
      <c r="BV26" t="s">
        <v>85</v>
      </c>
      <c r="BY26">
        <v>15366.47</v>
      </c>
      <c r="BZ26" t="s">
        <v>86</v>
      </c>
      <c r="CA26" t="s">
        <v>210</v>
      </c>
      <c r="CC26" t="s">
        <v>206</v>
      </c>
      <c r="CD26">
        <v>7646</v>
      </c>
      <c r="CE26" t="s">
        <v>108</v>
      </c>
      <c r="CI26">
        <v>1</v>
      </c>
      <c r="CJ26">
        <v>1</v>
      </c>
      <c r="CK26">
        <v>24</v>
      </c>
    </row>
    <row r="27" spans="1:89" x14ac:dyDescent="0.3">
      <c r="A27" t="s">
        <v>72</v>
      </c>
      <c r="B27" t="s">
        <v>73</v>
      </c>
      <c r="C27" t="s">
        <v>74</v>
      </c>
      <c r="E27" t="str">
        <f>"GAB2011811"</f>
        <v>GAB2011811</v>
      </c>
      <c r="F27" s="3">
        <v>44831</v>
      </c>
      <c r="G27">
        <v>202306</v>
      </c>
      <c r="H27" t="s">
        <v>75</v>
      </c>
      <c r="I27" t="s">
        <v>76</v>
      </c>
      <c r="J27" t="s">
        <v>77</v>
      </c>
      <c r="L27" t="s">
        <v>78</v>
      </c>
      <c r="M27" t="s">
        <v>79</v>
      </c>
      <c r="N27" t="s">
        <v>211</v>
      </c>
      <c r="O27" t="s">
        <v>81</v>
      </c>
      <c r="P27" t="str">
        <f>"010556"</f>
        <v>010556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26.99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0.1</v>
      </c>
      <c r="BJ27">
        <v>2</v>
      </c>
      <c r="BK27">
        <v>2</v>
      </c>
      <c r="BL27">
        <v>70.53</v>
      </c>
      <c r="BM27">
        <v>10.58</v>
      </c>
      <c r="BN27">
        <v>81.11</v>
      </c>
      <c r="BO27">
        <v>81.11</v>
      </c>
      <c r="BQ27" t="s">
        <v>212</v>
      </c>
      <c r="BR27" t="s">
        <v>83</v>
      </c>
      <c r="BS27" s="3">
        <v>44832</v>
      </c>
      <c r="BT27" s="4">
        <v>0.43333333333333335</v>
      </c>
      <c r="BU27" t="s">
        <v>213</v>
      </c>
      <c r="BV27" t="s">
        <v>85</v>
      </c>
      <c r="BY27">
        <v>9822.6</v>
      </c>
      <c r="BZ27" t="s">
        <v>86</v>
      </c>
      <c r="CA27" t="s">
        <v>214</v>
      </c>
      <c r="CC27" t="s">
        <v>79</v>
      </c>
      <c r="CD27">
        <v>2</v>
      </c>
      <c r="CE27" t="s">
        <v>189</v>
      </c>
      <c r="CI27">
        <v>1</v>
      </c>
      <c r="CJ27">
        <v>1</v>
      </c>
      <c r="CK27">
        <v>21</v>
      </c>
    </row>
    <row r="28" spans="1:89" x14ac:dyDescent="0.3">
      <c r="A28" t="s">
        <v>72</v>
      </c>
      <c r="B28" t="s">
        <v>73</v>
      </c>
      <c r="C28" t="s">
        <v>74</v>
      </c>
      <c r="E28" t="str">
        <f>"GAB2011812"</f>
        <v>GAB2011812</v>
      </c>
      <c r="F28" s="3">
        <v>44831</v>
      </c>
      <c r="G28">
        <v>202306</v>
      </c>
      <c r="H28" t="s">
        <v>75</v>
      </c>
      <c r="I28" t="s">
        <v>76</v>
      </c>
      <c r="J28" t="s">
        <v>77</v>
      </c>
      <c r="L28" t="s">
        <v>78</v>
      </c>
      <c r="M28" t="s">
        <v>79</v>
      </c>
      <c r="N28" t="s">
        <v>215</v>
      </c>
      <c r="O28" t="s">
        <v>81</v>
      </c>
      <c r="P28" t="str">
        <f>"010507"</f>
        <v>010507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26.99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2</v>
      </c>
      <c r="BK28">
        <v>2</v>
      </c>
      <c r="BL28">
        <v>70.53</v>
      </c>
      <c r="BM28">
        <v>10.58</v>
      </c>
      <c r="BN28">
        <v>81.11</v>
      </c>
      <c r="BO28">
        <v>81.11</v>
      </c>
      <c r="BQ28" t="s">
        <v>216</v>
      </c>
      <c r="BR28" t="s">
        <v>83</v>
      </c>
      <c r="BS28" s="3">
        <v>44832</v>
      </c>
      <c r="BT28" s="4">
        <v>0.38541666666666669</v>
      </c>
      <c r="BU28" t="s">
        <v>217</v>
      </c>
      <c r="BV28" t="s">
        <v>85</v>
      </c>
      <c r="BY28">
        <v>10153.35</v>
      </c>
      <c r="BZ28" t="s">
        <v>86</v>
      </c>
      <c r="CA28" t="s">
        <v>218</v>
      </c>
      <c r="CC28" t="s">
        <v>79</v>
      </c>
      <c r="CD28">
        <v>81</v>
      </c>
      <c r="CE28" t="s">
        <v>189</v>
      </c>
      <c r="CI28">
        <v>1</v>
      </c>
      <c r="CJ28">
        <v>1</v>
      </c>
      <c r="CK28">
        <v>21</v>
      </c>
    </row>
    <row r="29" spans="1:89" x14ac:dyDescent="0.3">
      <c r="A29" t="s">
        <v>72</v>
      </c>
      <c r="B29" t="s">
        <v>73</v>
      </c>
      <c r="C29" t="s">
        <v>74</v>
      </c>
      <c r="E29" t="str">
        <f>"GAB2011813"</f>
        <v>GAB2011813</v>
      </c>
      <c r="F29" s="3">
        <v>44831</v>
      </c>
      <c r="G29">
        <v>202306</v>
      </c>
      <c r="H29" t="s">
        <v>75</v>
      </c>
      <c r="I29" t="s">
        <v>76</v>
      </c>
      <c r="J29" t="s">
        <v>77</v>
      </c>
      <c r="L29" t="s">
        <v>89</v>
      </c>
      <c r="M29" t="s">
        <v>90</v>
      </c>
      <c r="N29" t="s">
        <v>219</v>
      </c>
      <c r="O29" t="s">
        <v>81</v>
      </c>
      <c r="P29" t="str">
        <f>"010762"</f>
        <v>010762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26.99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1.6</v>
      </c>
      <c r="BK29">
        <v>2</v>
      </c>
      <c r="BL29">
        <v>70.53</v>
      </c>
      <c r="BM29">
        <v>10.58</v>
      </c>
      <c r="BN29">
        <v>81.11</v>
      </c>
      <c r="BO29">
        <v>81.11</v>
      </c>
      <c r="BQ29" t="s">
        <v>220</v>
      </c>
      <c r="BR29" t="s">
        <v>83</v>
      </c>
      <c r="BS29" s="3">
        <v>44832</v>
      </c>
      <c r="BT29" s="4">
        <v>0.41597222222222219</v>
      </c>
      <c r="BU29" t="s">
        <v>221</v>
      </c>
      <c r="BV29" t="s">
        <v>85</v>
      </c>
      <c r="BY29">
        <v>7977.91</v>
      </c>
      <c r="BZ29" t="s">
        <v>86</v>
      </c>
      <c r="CA29" t="s">
        <v>222</v>
      </c>
      <c r="CC29" t="s">
        <v>90</v>
      </c>
      <c r="CD29">
        <v>157</v>
      </c>
      <c r="CE29" t="s">
        <v>189</v>
      </c>
      <c r="CI29">
        <v>1</v>
      </c>
      <c r="CJ29">
        <v>1</v>
      </c>
      <c r="CK29">
        <v>21</v>
      </c>
    </row>
    <row r="30" spans="1:89" x14ac:dyDescent="0.3">
      <c r="A30" t="s">
        <v>72</v>
      </c>
      <c r="B30" t="s">
        <v>73</v>
      </c>
      <c r="C30" t="s">
        <v>74</v>
      </c>
      <c r="E30" t="str">
        <f>"GAB2011815"</f>
        <v>GAB2011815</v>
      </c>
      <c r="F30" s="3">
        <v>44831</v>
      </c>
      <c r="G30">
        <v>202306</v>
      </c>
      <c r="H30" t="s">
        <v>75</v>
      </c>
      <c r="I30" t="s">
        <v>76</v>
      </c>
      <c r="J30" t="s">
        <v>77</v>
      </c>
      <c r="L30" t="s">
        <v>75</v>
      </c>
      <c r="M30" t="s">
        <v>76</v>
      </c>
      <c r="N30" t="s">
        <v>223</v>
      </c>
      <c r="O30" t="s">
        <v>81</v>
      </c>
      <c r="P30" t="str">
        <f>"010265"</f>
        <v>010265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21.09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2</v>
      </c>
      <c r="BK30">
        <v>2</v>
      </c>
      <c r="BL30">
        <v>55.1</v>
      </c>
      <c r="BM30">
        <v>8.27</v>
      </c>
      <c r="BN30">
        <v>63.37</v>
      </c>
      <c r="BO30">
        <v>63.37</v>
      </c>
      <c r="BQ30" t="s">
        <v>191</v>
      </c>
      <c r="BR30" t="s">
        <v>83</v>
      </c>
      <c r="BS30" s="3">
        <v>44832</v>
      </c>
      <c r="BT30" s="4">
        <v>0.45694444444444443</v>
      </c>
      <c r="BU30" t="s">
        <v>224</v>
      </c>
      <c r="BV30" t="s">
        <v>106</v>
      </c>
      <c r="BY30">
        <v>9912</v>
      </c>
      <c r="BZ30" t="s">
        <v>86</v>
      </c>
      <c r="CA30" t="s">
        <v>225</v>
      </c>
      <c r="CC30" t="s">
        <v>76</v>
      </c>
      <c r="CD30">
        <v>7500</v>
      </c>
      <c r="CE30" t="s">
        <v>108</v>
      </c>
      <c r="CI30">
        <v>1</v>
      </c>
      <c r="CJ30">
        <v>1</v>
      </c>
      <c r="CK30">
        <v>22</v>
      </c>
    </row>
    <row r="31" spans="1:89" x14ac:dyDescent="0.3">
      <c r="A31" t="s">
        <v>72</v>
      </c>
      <c r="B31" t="s">
        <v>73</v>
      </c>
      <c r="C31" t="s">
        <v>74</v>
      </c>
      <c r="E31" t="str">
        <f>"GAB2011818"</f>
        <v>GAB2011818</v>
      </c>
      <c r="F31" s="3">
        <v>44831</v>
      </c>
      <c r="G31">
        <v>202306</v>
      </c>
      <c r="H31" t="s">
        <v>75</v>
      </c>
      <c r="I31" t="s">
        <v>76</v>
      </c>
      <c r="J31" t="s">
        <v>77</v>
      </c>
      <c r="L31" t="s">
        <v>101</v>
      </c>
      <c r="M31" t="s">
        <v>102</v>
      </c>
      <c r="N31" t="s">
        <v>226</v>
      </c>
      <c r="O31" t="s">
        <v>81</v>
      </c>
      <c r="P31" t="str">
        <f>"010742"</f>
        <v>010742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26.99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0.3</v>
      </c>
      <c r="BJ31">
        <v>1.9</v>
      </c>
      <c r="BK31">
        <v>2</v>
      </c>
      <c r="BL31">
        <v>70.53</v>
      </c>
      <c r="BM31">
        <v>10.58</v>
      </c>
      <c r="BN31">
        <v>81.11</v>
      </c>
      <c r="BO31">
        <v>81.11</v>
      </c>
      <c r="BQ31" t="s">
        <v>227</v>
      </c>
      <c r="BR31" t="s">
        <v>83</v>
      </c>
      <c r="BS31" s="3">
        <v>44832</v>
      </c>
      <c r="BT31" s="4">
        <v>0.32500000000000001</v>
      </c>
      <c r="BU31" t="s">
        <v>228</v>
      </c>
      <c r="BV31" t="s">
        <v>85</v>
      </c>
      <c r="BY31">
        <v>9527.98</v>
      </c>
      <c r="BZ31" t="s">
        <v>86</v>
      </c>
      <c r="CA31" t="s">
        <v>229</v>
      </c>
      <c r="CC31" t="s">
        <v>102</v>
      </c>
      <c r="CD31">
        <v>2001</v>
      </c>
      <c r="CE31" t="s">
        <v>183</v>
      </c>
      <c r="CI31">
        <v>1</v>
      </c>
      <c r="CJ31">
        <v>1</v>
      </c>
      <c r="CK31">
        <v>21</v>
      </c>
    </row>
    <row r="32" spans="1:89" x14ac:dyDescent="0.3">
      <c r="A32" t="s">
        <v>72</v>
      </c>
      <c r="B32" t="s">
        <v>73</v>
      </c>
      <c r="C32" t="s">
        <v>74</v>
      </c>
      <c r="E32" t="str">
        <f>"GAB2011819"</f>
        <v>GAB2011819</v>
      </c>
      <c r="F32" s="3">
        <v>44831</v>
      </c>
      <c r="G32">
        <v>202306</v>
      </c>
      <c r="H32" t="s">
        <v>75</v>
      </c>
      <c r="I32" t="s">
        <v>76</v>
      </c>
      <c r="J32" t="s">
        <v>77</v>
      </c>
      <c r="L32" t="s">
        <v>75</v>
      </c>
      <c r="M32" t="s">
        <v>76</v>
      </c>
      <c r="N32" t="s">
        <v>230</v>
      </c>
      <c r="O32" t="s">
        <v>81</v>
      </c>
      <c r="P32" t="str">
        <f>"CT076258 CT076259"</f>
        <v>CT076258 CT076259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21.09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0.7</v>
      </c>
      <c r="BJ32">
        <v>1.7</v>
      </c>
      <c r="BK32">
        <v>2</v>
      </c>
      <c r="BL32">
        <v>55.1</v>
      </c>
      <c r="BM32">
        <v>8.27</v>
      </c>
      <c r="BN32">
        <v>63.37</v>
      </c>
      <c r="BO32">
        <v>63.37</v>
      </c>
      <c r="BQ32" t="s">
        <v>231</v>
      </c>
      <c r="BR32" t="s">
        <v>83</v>
      </c>
      <c r="BS32" s="3">
        <v>44832</v>
      </c>
      <c r="BT32" s="4">
        <v>0.65486111111111112</v>
      </c>
      <c r="BU32" t="s">
        <v>232</v>
      </c>
      <c r="BV32" t="s">
        <v>106</v>
      </c>
      <c r="BY32">
        <v>8605.74</v>
      </c>
      <c r="BZ32" t="s">
        <v>86</v>
      </c>
      <c r="CA32" t="s">
        <v>233</v>
      </c>
      <c r="CC32" t="s">
        <v>76</v>
      </c>
      <c r="CD32">
        <v>7806</v>
      </c>
      <c r="CE32" t="s">
        <v>234</v>
      </c>
      <c r="CI32">
        <v>1</v>
      </c>
      <c r="CJ32">
        <v>1</v>
      </c>
      <c r="CK32">
        <v>22</v>
      </c>
    </row>
    <row r="33" spans="1:89" x14ac:dyDescent="0.3">
      <c r="A33" t="s">
        <v>72</v>
      </c>
      <c r="B33" t="s">
        <v>73</v>
      </c>
      <c r="C33" t="s">
        <v>74</v>
      </c>
      <c r="E33" t="str">
        <f>"GAB2011820"</f>
        <v>GAB2011820</v>
      </c>
      <c r="F33" s="3">
        <v>44831</v>
      </c>
      <c r="G33">
        <v>202306</v>
      </c>
      <c r="H33" t="s">
        <v>75</v>
      </c>
      <c r="I33" t="s">
        <v>76</v>
      </c>
      <c r="J33" t="s">
        <v>77</v>
      </c>
      <c r="L33" t="s">
        <v>235</v>
      </c>
      <c r="M33" t="s">
        <v>236</v>
      </c>
      <c r="N33" t="s">
        <v>237</v>
      </c>
      <c r="O33" t="s">
        <v>81</v>
      </c>
      <c r="P33" t="str">
        <f>"CT076276"</f>
        <v>CT076276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52.3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15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0.6</v>
      </c>
      <c r="BJ33">
        <v>1.9</v>
      </c>
      <c r="BK33">
        <v>2</v>
      </c>
      <c r="BL33">
        <v>151.66</v>
      </c>
      <c r="BM33">
        <v>22.75</v>
      </c>
      <c r="BN33">
        <v>174.41</v>
      </c>
      <c r="BO33">
        <v>174.41</v>
      </c>
      <c r="BQ33" t="s">
        <v>238</v>
      </c>
      <c r="BR33" t="s">
        <v>83</v>
      </c>
      <c r="BS33" s="3">
        <v>44832</v>
      </c>
      <c r="BT33" s="4">
        <v>0.3611111111111111</v>
      </c>
      <c r="BU33" t="s">
        <v>239</v>
      </c>
      <c r="BV33" t="s">
        <v>85</v>
      </c>
      <c r="BY33">
        <v>9742.43</v>
      </c>
      <c r="BZ33" t="s">
        <v>181</v>
      </c>
      <c r="CA33" t="s">
        <v>240</v>
      </c>
      <c r="CC33" t="s">
        <v>236</v>
      </c>
      <c r="CD33">
        <v>2745</v>
      </c>
      <c r="CE33" t="s">
        <v>241</v>
      </c>
      <c r="CI33">
        <v>1</v>
      </c>
      <c r="CJ33">
        <v>1</v>
      </c>
      <c r="CK33">
        <v>23</v>
      </c>
    </row>
    <row r="34" spans="1:89" x14ac:dyDescent="0.3">
      <c r="A34" t="s">
        <v>72</v>
      </c>
      <c r="B34" t="s">
        <v>73</v>
      </c>
      <c r="C34" t="s">
        <v>74</v>
      </c>
      <c r="E34" t="str">
        <f>"GAB2011825"</f>
        <v>GAB2011825</v>
      </c>
      <c r="F34" s="3">
        <v>44831</v>
      </c>
      <c r="G34">
        <v>202306</v>
      </c>
      <c r="H34" t="s">
        <v>75</v>
      </c>
      <c r="I34" t="s">
        <v>76</v>
      </c>
      <c r="J34" t="s">
        <v>77</v>
      </c>
      <c r="L34" t="s">
        <v>116</v>
      </c>
      <c r="M34" t="s">
        <v>117</v>
      </c>
      <c r="N34" t="s">
        <v>118</v>
      </c>
      <c r="O34" t="s">
        <v>81</v>
      </c>
      <c r="P34" t="str">
        <f>"CT076273"</f>
        <v>CT076273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33.74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2.1</v>
      </c>
      <c r="BK34">
        <v>2.5</v>
      </c>
      <c r="BL34">
        <v>88.16</v>
      </c>
      <c r="BM34">
        <v>13.22</v>
      </c>
      <c r="BN34">
        <v>101.38</v>
      </c>
      <c r="BO34">
        <v>101.38</v>
      </c>
      <c r="BQ34" t="s">
        <v>119</v>
      </c>
      <c r="BR34" t="s">
        <v>83</v>
      </c>
      <c r="BS34" s="3">
        <v>44832</v>
      </c>
      <c r="BT34" s="4">
        <v>0.4069444444444445</v>
      </c>
      <c r="BU34" t="s">
        <v>242</v>
      </c>
      <c r="BV34" t="s">
        <v>85</v>
      </c>
      <c r="BY34">
        <v>10456.290000000001</v>
      </c>
      <c r="BZ34" t="s">
        <v>86</v>
      </c>
      <c r="CA34" t="s">
        <v>243</v>
      </c>
      <c r="CC34" t="s">
        <v>117</v>
      </c>
      <c r="CD34">
        <v>9459</v>
      </c>
      <c r="CE34" t="s">
        <v>189</v>
      </c>
      <c r="CI34">
        <v>1</v>
      </c>
      <c r="CJ34">
        <v>1</v>
      </c>
      <c r="CK34">
        <v>21</v>
      </c>
    </row>
    <row r="35" spans="1:89" x14ac:dyDescent="0.3">
      <c r="A35" t="s">
        <v>72</v>
      </c>
      <c r="B35" t="s">
        <v>73</v>
      </c>
      <c r="C35" t="s">
        <v>74</v>
      </c>
      <c r="E35" t="str">
        <f>"GAB2011826"</f>
        <v>GAB2011826</v>
      </c>
      <c r="F35" s="3">
        <v>44831</v>
      </c>
      <c r="G35">
        <v>202306</v>
      </c>
      <c r="H35" t="s">
        <v>75</v>
      </c>
      <c r="I35" t="s">
        <v>76</v>
      </c>
      <c r="J35" t="s">
        <v>77</v>
      </c>
      <c r="L35" t="s">
        <v>89</v>
      </c>
      <c r="M35" t="s">
        <v>90</v>
      </c>
      <c r="N35" t="s">
        <v>91</v>
      </c>
      <c r="O35" t="s">
        <v>81</v>
      </c>
      <c r="P35" t="str">
        <f>"CT076277 ATT:RICUS FROM TASNEEM"</f>
        <v>CT076277 ATT:RICUS FROM TASNEEM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47.23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0.5</v>
      </c>
      <c r="BJ35">
        <v>3.2</v>
      </c>
      <c r="BK35">
        <v>3.5</v>
      </c>
      <c r="BL35">
        <v>123.41</v>
      </c>
      <c r="BM35">
        <v>18.510000000000002</v>
      </c>
      <c r="BN35">
        <v>141.91999999999999</v>
      </c>
      <c r="BO35">
        <v>141.91999999999999</v>
      </c>
      <c r="BQ35" t="s">
        <v>244</v>
      </c>
      <c r="BR35" t="s">
        <v>83</v>
      </c>
      <c r="BS35" s="3">
        <v>44832</v>
      </c>
      <c r="BT35" s="4">
        <v>0.3979166666666667</v>
      </c>
      <c r="BU35" t="s">
        <v>245</v>
      </c>
      <c r="BV35" t="s">
        <v>85</v>
      </c>
      <c r="BY35">
        <v>15933.64</v>
      </c>
      <c r="BZ35" t="s">
        <v>86</v>
      </c>
      <c r="CA35" t="s">
        <v>166</v>
      </c>
      <c r="CC35" t="s">
        <v>90</v>
      </c>
      <c r="CD35">
        <v>157</v>
      </c>
      <c r="CE35" t="s">
        <v>246</v>
      </c>
      <c r="CI35">
        <v>1</v>
      </c>
      <c r="CJ35">
        <v>1</v>
      </c>
      <c r="CK35">
        <v>21</v>
      </c>
    </row>
    <row r="36" spans="1:89" x14ac:dyDescent="0.3">
      <c r="A36" t="s">
        <v>72</v>
      </c>
      <c r="B36" t="s">
        <v>73</v>
      </c>
      <c r="C36" t="s">
        <v>74</v>
      </c>
      <c r="E36" t="str">
        <f>"GAB2011830"</f>
        <v>GAB2011830</v>
      </c>
      <c r="F36" s="3">
        <v>44831</v>
      </c>
      <c r="G36">
        <v>202306</v>
      </c>
      <c r="H36" t="s">
        <v>75</v>
      </c>
      <c r="I36" t="s">
        <v>76</v>
      </c>
      <c r="J36" t="s">
        <v>77</v>
      </c>
      <c r="L36" t="s">
        <v>247</v>
      </c>
      <c r="M36" t="s">
        <v>248</v>
      </c>
      <c r="N36" t="s">
        <v>249</v>
      </c>
      <c r="O36" t="s">
        <v>124</v>
      </c>
      <c r="P36" t="str">
        <f>"att:dylan hill"</f>
        <v>att:dylan hill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52.2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1.2</v>
      </c>
      <c r="BJ36">
        <v>2.8</v>
      </c>
      <c r="BK36">
        <v>3</v>
      </c>
      <c r="BL36">
        <v>141.65</v>
      </c>
      <c r="BM36">
        <v>21.25</v>
      </c>
      <c r="BN36">
        <v>162.9</v>
      </c>
      <c r="BO36">
        <v>162.9</v>
      </c>
      <c r="BQ36" t="s">
        <v>250</v>
      </c>
      <c r="BR36" t="s">
        <v>83</v>
      </c>
      <c r="BS36" s="3">
        <v>44833</v>
      </c>
      <c r="BT36" s="4">
        <v>0.54722222222222217</v>
      </c>
      <c r="BU36" t="s">
        <v>251</v>
      </c>
      <c r="BV36" t="s">
        <v>85</v>
      </c>
      <c r="BY36">
        <v>14087.95</v>
      </c>
      <c r="CA36" t="s">
        <v>252</v>
      </c>
      <c r="CC36" t="s">
        <v>248</v>
      </c>
      <c r="CD36">
        <v>1682</v>
      </c>
      <c r="CE36" t="s">
        <v>128</v>
      </c>
      <c r="CI36">
        <v>0</v>
      </c>
      <c r="CJ36">
        <v>0</v>
      </c>
      <c r="CK36">
        <v>41</v>
      </c>
    </row>
    <row r="37" spans="1:89" x14ac:dyDescent="0.3">
      <c r="A37" t="s">
        <v>72</v>
      </c>
      <c r="B37" t="s">
        <v>73</v>
      </c>
      <c r="C37" t="s">
        <v>74</v>
      </c>
      <c r="E37" t="str">
        <f>"GAB2011802"</f>
        <v>GAB2011802</v>
      </c>
      <c r="F37" s="3">
        <v>44831</v>
      </c>
      <c r="G37">
        <v>202306</v>
      </c>
      <c r="H37" t="s">
        <v>75</v>
      </c>
      <c r="I37" t="s">
        <v>76</v>
      </c>
      <c r="J37" t="s">
        <v>77</v>
      </c>
      <c r="L37" t="s">
        <v>200</v>
      </c>
      <c r="M37" t="s">
        <v>201</v>
      </c>
      <c r="N37" t="s">
        <v>253</v>
      </c>
      <c r="O37" t="s">
        <v>124</v>
      </c>
      <c r="P37" t="str">
        <f>"CT076083"</f>
        <v>CT076083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73.63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1.5</v>
      </c>
      <c r="BJ37">
        <v>6.4</v>
      </c>
      <c r="BK37">
        <v>7</v>
      </c>
      <c r="BL37">
        <v>197.63</v>
      </c>
      <c r="BM37">
        <v>29.64</v>
      </c>
      <c r="BN37">
        <v>227.27</v>
      </c>
      <c r="BO37">
        <v>227.27</v>
      </c>
      <c r="BQ37" t="s">
        <v>254</v>
      </c>
      <c r="BR37" t="s">
        <v>83</v>
      </c>
      <c r="BS37" s="3">
        <v>44833</v>
      </c>
      <c r="BT37" s="4">
        <v>0.46180555555555558</v>
      </c>
      <c r="BU37" t="s">
        <v>255</v>
      </c>
      <c r="BV37" t="s">
        <v>85</v>
      </c>
      <c r="BY37">
        <v>32140.799999999999</v>
      </c>
      <c r="CA37" t="s">
        <v>256</v>
      </c>
      <c r="CC37" t="s">
        <v>201</v>
      </c>
      <c r="CD37">
        <v>9701</v>
      </c>
      <c r="CE37" t="s">
        <v>128</v>
      </c>
      <c r="CI37">
        <v>4</v>
      </c>
      <c r="CJ37">
        <v>2</v>
      </c>
      <c r="CK37">
        <v>43</v>
      </c>
    </row>
    <row r="38" spans="1:89" x14ac:dyDescent="0.3">
      <c r="A38" t="s">
        <v>72</v>
      </c>
      <c r="B38" t="s">
        <v>73</v>
      </c>
      <c r="C38" t="s">
        <v>74</v>
      </c>
      <c r="E38" t="str">
        <f>"GAB2011805"</f>
        <v>GAB2011805</v>
      </c>
      <c r="F38" s="3">
        <v>44831</v>
      </c>
      <c r="G38">
        <v>202306</v>
      </c>
      <c r="H38" t="s">
        <v>75</v>
      </c>
      <c r="I38" t="s">
        <v>76</v>
      </c>
      <c r="J38" t="s">
        <v>77</v>
      </c>
      <c r="L38" t="s">
        <v>257</v>
      </c>
      <c r="M38" t="s">
        <v>258</v>
      </c>
      <c r="N38" t="s">
        <v>259</v>
      </c>
      <c r="O38" t="s">
        <v>124</v>
      </c>
      <c r="P38" t="str">
        <f>"CT075993"</f>
        <v>CT075993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73.63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1.8</v>
      </c>
      <c r="BJ38">
        <v>6.5</v>
      </c>
      <c r="BK38">
        <v>7</v>
      </c>
      <c r="BL38">
        <v>197.63</v>
      </c>
      <c r="BM38">
        <v>29.64</v>
      </c>
      <c r="BN38">
        <v>227.27</v>
      </c>
      <c r="BO38">
        <v>227.27</v>
      </c>
      <c r="BR38" t="s">
        <v>83</v>
      </c>
      <c r="BS38" s="3">
        <v>44833</v>
      </c>
      <c r="BT38" s="4">
        <v>0.72013888888888899</v>
      </c>
      <c r="BU38" t="s">
        <v>260</v>
      </c>
      <c r="BV38" t="s">
        <v>85</v>
      </c>
      <c r="BY38">
        <v>32736</v>
      </c>
      <c r="CA38" t="s">
        <v>261</v>
      </c>
      <c r="CC38" t="s">
        <v>258</v>
      </c>
      <c r="CD38">
        <v>6170</v>
      </c>
      <c r="CE38" t="s">
        <v>128</v>
      </c>
      <c r="CI38">
        <v>4</v>
      </c>
      <c r="CJ38">
        <v>2</v>
      </c>
      <c r="CK38">
        <v>43</v>
      </c>
    </row>
    <row r="39" spans="1:89" x14ac:dyDescent="0.3">
      <c r="A39" t="s">
        <v>72</v>
      </c>
      <c r="B39" t="s">
        <v>73</v>
      </c>
      <c r="C39" t="s">
        <v>74</v>
      </c>
      <c r="E39" t="str">
        <f>"GAB2011806"</f>
        <v>GAB2011806</v>
      </c>
      <c r="F39" s="3">
        <v>44831</v>
      </c>
      <c r="G39">
        <v>202306</v>
      </c>
      <c r="H39" t="s">
        <v>75</v>
      </c>
      <c r="I39" t="s">
        <v>76</v>
      </c>
      <c r="J39" t="s">
        <v>77</v>
      </c>
      <c r="L39" t="s">
        <v>262</v>
      </c>
      <c r="M39" t="s">
        <v>263</v>
      </c>
      <c r="N39" t="s">
        <v>264</v>
      </c>
      <c r="O39" t="s">
        <v>124</v>
      </c>
      <c r="P39" t="str">
        <f>"CT075829"</f>
        <v>CT075829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73.63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1.3</v>
      </c>
      <c r="BJ39">
        <v>2.4</v>
      </c>
      <c r="BK39">
        <v>3</v>
      </c>
      <c r="BL39">
        <v>197.63</v>
      </c>
      <c r="BM39">
        <v>29.64</v>
      </c>
      <c r="BN39">
        <v>227.27</v>
      </c>
      <c r="BO39">
        <v>227.27</v>
      </c>
      <c r="BQ39" t="s">
        <v>254</v>
      </c>
      <c r="BR39" t="s">
        <v>83</v>
      </c>
      <c r="BS39" s="3">
        <v>44834</v>
      </c>
      <c r="BT39" s="4">
        <v>0.41805555555555557</v>
      </c>
      <c r="BU39" t="s">
        <v>264</v>
      </c>
      <c r="BV39" t="s">
        <v>85</v>
      </c>
      <c r="BY39">
        <v>11935.62</v>
      </c>
      <c r="CA39" t="s">
        <v>265</v>
      </c>
      <c r="CC39" t="s">
        <v>263</v>
      </c>
      <c r="CD39">
        <v>9744</v>
      </c>
      <c r="CE39" t="s">
        <v>128</v>
      </c>
      <c r="CI39">
        <v>4</v>
      </c>
      <c r="CJ39">
        <v>3</v>
      </c>
      <c r="CK39">
        <v>43</v>
      </c>
    </row>
    <row r="40" spans="1:89" x14ac:dyDescent="0.3">
      <c r="A40" t="s">
        <v>72</v>
      </c>
      <c r="B40" t="s">
        <v>73</v>
      </c>
      <c r="C40" t="s">
        <v>74</v>
      </c>
      <c r="E40" t="str">
        <f>"GAB2011809"</f>
        <v>GAB2011809</v>
      </c>
      <c r="F40" s="3">
        <v>44831</v>
      </c>
      <c r="G40">
        <v>202306</v>
      </c>
      <c r="H40" t="s">
        <v>75</v>
      </c>
      <c r="I40" t="s">
        <v>76</v>
      </c>
      <c r="J40" t="s">
        <v>77</v>
      </c>
      <c r="L40" t="s">
        <v>266</v>
      </c>
      <c r="M40" t="s">
        <v>267</v>
      </c>
      <c r="N40" t="s">
        <v>268</v>
      </c>
      <c r="O40" t="s">
        <v>124</v>
      </c>
      <c r="P40" t="str">
        <f>"010548"</f>
        <v>010548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57.65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2.5</v>
      </c>
      <c r="BK40">
        <v>3</v>
      </c>
      <c r="BL40">
        <v>155.88999999999999</v>
      </c>
      <c r="BM40">
        <v>23.38</v>
      </c>
      <c r="BN40">
        <v>179.27</v>
      </c>
      <c r="BO40">
        <v>179.27</v>
      </c>
      <c r="BQ40" t="s">
        <v>254</v>
      </c>
      <c r="BR40" t="s">
        <v>83</v>
      </c>
      <c r="BS40" s="3">
        <v>44832</v>
      </c>
      <c r="BT40" s="4">
        <v>0.5625</v>
      </c>
      <c r="BU40" t="s">
        <v>269</v>
      </c>
      <c r="BV40" t="s">
        <v>85</v>
      </c>
      <c r="BY40">
        <v>12613.46</v>
      </c>
      <c r="CA40" t="s">
        <v>270</v>
      </c>
      <c r="CC40" t="s">
        <v>267</v>
      </c>
      <c r="CD40">
        <v>7100</v>
      </c>
      <c r="CE40" t="s">
        <v>128</v>
      </c>
      <c r="CI40">
        <v>4</v>
      </c>
      <c r="CJ40">
        <v>1</v>
      </c>
      <c r="CK40">
        <v>44</v>
      </c>
    </row>
    <row r="41" spans="1:89" x14ac:dyDescent="0.3">
      <c r="A41" t="s">
        <v>72</v>
      </c>
      <c r="B41" t="s">
        <v>73</v>
      </c>
      <c r="C41" t="s">
        <v>74</v>
      </c>
      <c r="E41" t="str">
        <f>"GAB2011822"</f>
        <v>GAB2011822</v>
      </c>
      <c r="F41" s="3">
        <v>44831</v>
      </c>
      <c r="G41">
        <v>202306</v>
      </c>
      <c r="H41" t="s">
        <v>75</v>
      </c>
      <c r="I41" t="s">
        <v>76</v>
      </c>
      <c r="J41" t="s">
        <v>77</v>
      </c>
      <c r="L41" t="s">
        <v>235</v>
      </c>
      <c r="M41" t="s">
        <v>236</v>
      </c>
      <c r="N41" t="s">
        <v>271</v>
      </c>
      <c r="O41" t="s">
        <v>124</v>
      </c>
      <c r="P41" t="str">
        <f>"010501"</f>
        <v>010501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562.87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6</v>
      </c>
      <c r="BI41">
        <v>56.2</v>
      </c>
      <c r="BJ41">
        <v>144.80000000000001</v>
      </c>
      <c r="BK41">
        <v>145</v>
      </c>
      <c r="BL41">
        <v>1475.97</v>
      </c>
      <c r="BM41">
        <v>221.4</v>
      </c>
      <c r="BN41">
        <v>1697.37</v>
      </c>
      <c r="BO41">
        <v>1697.37</v>
      </c>
      <c r="BQ41" t="s">
        <v>254</v>
      </c>
      <c r="BR41" t="s">
        <v>83</v>
      </c>
      <c r="BS41" s="3">
        <v>44833</v>
      </c>
      <c r="BT41" s="4">
        <v>0.53472222222222221</v>
      </c>
      <c r="BU41" t="s">
        <v>272</v>
      </c>
      <c r="BV41" t="s">
        <v>85</v>
      </c>
      <c r="BY41">
        <v>724229.01</v>
      </c>
      <c r="CA41" t="s">
        <v>273</v>
      </c>
      <c r="CC41" t="s">
        <v>236</v>
      </c>
      <c r="CD41">
        <v>2745</v>
      </c>
      <c r="CE41" t="s">
        <v>128</v>
      </c>
      <c r="CI41">
        <v>4</v>
      </c>
      <c r="CJ41">
        <v>2</v>
      </c>
      <c r="CK41">
        <v>43</v>
      </c>
    </row>
    <row r="42" spans="1:89" x14ac:dyDescent="0.3">
      <c r="A42" t="s">
        <v>72</v>
      </c>
      <c r="B42" t="s">
        <v>73</v>
      </c>
      <c r="C42" t="s">
        <v>74</v>
      </c>
      <c r="E42" t="str">
        <f>"GAB2011829"</f>
        <v>GAB2011829</v>
      </c>
      <c r="F42" s="3">
        <v>44831</v>
      </c>
      <c r="G42">
        <v>202306</v>
      </c>
      <c r="H42" t="s">
        <v>75</v>
      </c>
      <c r="I42" t="s">
        <v>76</v>
      </c>
      <c r="J42" t="s">
        <v>77</v>
      </c>
      <c r="L42" t="s">
        <v>274</v>
      </c>
      <c r="M42" t="s">
        <v>275</v>
      </c>
      <c r="N42" t="s">
        <v>276</v>
      </c>
      <c r="O42" t="s">
        <v>124</v>
      </c>
      <c r="P42" t="str">
        <f>"010771 010770"</f>
        <v>010771 010770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73.63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1.2</v>
      </c>
      <c r="BJ42">
        <v>2.6</v>
      </c>
      <c r="BK42">
        <v>3</v>
      </c>
      <c r="BL42">
        <v>197.63</v>
      </c>
      <c r="BM42">
        <v>29.64</v>
      </c>
      <c r="BN42">
        <v>227.27</v>
      </c>
      <c r="BO42">
        <v>227.27</v>
      </c>
      <c r="BR42" t="s">
        <v>83</v>
      </c>
      <c r="BS42" t="s">
        <v>277</v>
      </c>
      <c r="BY42">
        <v>12834</v>
      </c>
      <c r="CC42" t="s">
        <v>275</v>
      </c>
      <c r="CD42">
        <v>2310</v>
      </c>
      <c r="CE42" t="s">
        <v>128</v>
      </c>
      <c r="CI42">
        <v>4</v>
      </c>
      <c r="CJ42" t="s">
        <v>277</v>
      </c>
      <c r="CK42">
        <v>43</v>
      </c>
    </row>
    <row r="43" spans="1:89" x14ac:dyDescent="0.3">
      <c r="A43" t="s">
        <v>72</v>
      </c>
      <c r="B43" t="s">
        <v>73</v>
      </c>
      <c r="C43" t="s">
        <v>74</v>
      </c>
      <c r="E43" t="str">
        <f>"009941653413"</f>
        <v>009941653413</v>
      </c>
      <c r="F43" s="3">
        <v>44832</v>
      </c>
      <c r="G43">
        <v>202306</v>
      </c>
      <c r="H43" t="s">
        <v>278</v>
      </c>
      <c r="I43" t="s">
        <v>279</v>
      </c>
      <c r="J43" t="s">
        <v>280</v>
      </c>
      <c r="L43" t="s">
        <v>89</v>
      </c>
      <c r="M43" t="s">
        <v>90</v>
      </c>
      <c r="N43" t="s">
        <v>91</v>
      </c>
      <c r="O43" t="s">
        <v>81</v>
      </c>
      <c r="P43" t="str">
        <f>""</f>
        <v/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310.31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15</v>
      </c>
      <c r="BJ43">
        <v>22.6</v>
      </c>
      <c r="BK43">
        <v>23</v>
      </c>
      <c r="BL43">
        <v>810.81</v>
      </c>
      <c r="BM43">
        <v>121.62</v>
      </c>
      <c r="BN43">
        <v>932.43</v>
      </c>
      <c r="BO43">
        <v>932.43</v>
      </c>
      <c r="BQ43" t="s">
        <v>281</v>
      </c>
      <c r="BR43" t="s">
        <v>282</v>
      </c>
      <c r="BS43" s="3">
        <v>44833</v>
      </c>
      <c r="BT43" s="4">
        <v>0.35069444444444442</v>
      </c>
      <c r="BU43" t="s">
        <v>93</v>
      </c>
      <c r="BV43" t="s">
        <v>85</v>
      </c>
      <c r="BY43">
        <v>56400</v>
      </c>
      <c r="BZ43" t="s">
        <v>86</v>
      </c>
      <c r="CA43" t="s">
        <v>94</v>
      </c>
      <c r="CC43" t="s">
        <v>90</v>
      </c>
      <c r="CD43">
        <v>46</v>
      </c>
      <c r="CE43" t="s">
        <v>128</v>
      </c>
      <c r="CI43">
        <v>1</v>
      </c>
      <c r="CJ43">
        <v>1</v>
      </c>
      <c r="CK43">
        <v>21</v>
      </c>
    </row>
    <row r="44" spans="1:89" x14ac:dyDescent="0.3">
      <c r="A44" t="s">
        <v>72</v>
      </c>
      <c r="B44" t="s">
        <v>73</v>
      </c>
      <c r="C44" t="s">
        <v>74</v>
      </c>
      <c r="E44" t="str">
        <f>"GAB2011840"</f>
        <v>GAB2011840</v>
      </c>
      <c r="F44" s="3">
        <v>44832</v>
      </c>
      <c r="G44">
        <v>202306</v>
      </c>
      <c r="H44" t="s">
        <v>75</v>
      </c>
      <c r="I44" t="s">
        <v>76</v>
      </c>
      <c r="J44" t="s">
        <v>77</v>
      </c>
      <c r="L44" t="s">
        <v>283</v>
      </c>
      <c r="M44" t="s">
        <v>284</v>
      </c>
      <c r="N44" t="s">
        <v>285</v>
      </c>
      <c r="O44" t="s">
        <v>124</v>
      </c>
      <c r="P44" t="str">
        <f>"CT076171"</f>
        <v>CT076171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78.02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9.1999999999999993</v>
      </c>
      <c r="BJ44">
        <v>26.2</v>
      </c>
      <c r="BK44">
        <v>27</v>
      </c>
      <c r="BL44">
        <v>209.11</v>
      </c>
      <c r="BM44">
        <v>31.37</v>
      </c>
      <c r="BN44">
        <v>240.48</v>
      </c>
      <c r="BO44">
        <v>240.48</v>
      </c>
      <c r="BQ44" t="s">
        <v>254</v>
      </c>
      <c r="BR44" t="s">
        <v>83</v>
      </c>
      <c r="BS44" t="s">
        <v>277</v>
      </c>
      <c r="BY44">
        <v>130762.65</v>
      </c>
      <c r="CC44" t="s">
        <v>284</v>
      </c>
      <c r="CD44">
        <v>9301</v>
      </c>
      <c r="CE44" t="s">
        <v>128</v>
      </c>
      <c r="CI44">
        <v>3</v>
      </c>
      <c r="CJ44" t="s">
        <v>277</v>
      </c>
      <c r="CK44">
        <v>41</v>
      </c>
    </row>
    <row r="45" spans="1:89" x14ac:dyDescent="0.3">
      <c r="A45" t="s">
        <v>72</v>
      </c>
      <c r="B45" t="s">
        <v>73</v>
      </c>
      <c r="C45" t="s">
        <v>74</v>
      </c>
      <c r="E45" t="str">
        <f>"GAB2011841"</f>
        <v>GAB2011841</v>
      </c>
      <c r="F45" s="3">
        <v>44832</v>
      </c>
      <c r="G45">
        <v>202306</v>
      </c>
      <c r="H45" t="s">
        <v>75</v>
      </c>
      <c r="I45" t="s">
        <v>76</v>
      </c>
      <c r="J45" t="s">
        <v>77</v>
      </c>
      <c r="L45" t="s">
        <v>286</v>
      </c>
      <c r="M45" t="s">
        <v>287</v>
      </c>
      <c r="N45" t="s">
        <v>288</v>
      </c>
      <c r="O45" t="s">
        <v>124</v>
      </c>
      <c r="P45" t="str">
        <f>"ORDGS010781"</f>
        <v>ORDGS010781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73.63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1.1000000000000001</v>
      </c>
      <c r="BJ45">
        <v>2.4</v>
      </c>
      <c r="BK45">
        <v>3</v>
      </c>
      <c r="BL45">
        <v>197.63</v>
      </c>
      <c r="BM45">
        <v>29.64</v>
      </c>
      <c r="BN45">
        <v>227.27</v>
      </c>
      <c r="BO45">
        <v>227.27</v>
      </c>
      <c r="BQ45" t="s">
        <v>254</v>
      </c>
      <c r="BR45" t="s">
        <v>83</v>
      </c>
      <c r="BS45" t="s">
        <v>277</v>
      </c>
      <c r="BY45">
        <v>11829.6</v>
      </c>
      <c r="CC45" t="s">
        <v>287</v>
      </c>
      <c r="CD45">
        <v>1030</v>
      </c>
      <c r="CE45" t="s">
        <v>128</v>
      </c>
      <c r="CI45">
        <v>4</v>
      </c>
      <c r="CJ45" t="s">
        <v>277</v>
      </c>
      <c r="CK45">
        <v>43</v>
      </c>
    </row>
    <row r="46" spans="1:89" x14ac:dyDescent="0.3">
      <c r="A46" t="s">
        <v>72</v>
      </c>
      <c r="B46" t="s">
        <v>73</v>
      </c>
      <c r="C46" t="s">
        <v>74</v>
      </c>
      <c r="E46" t="str">
        <f>"GAB2011831"</f>
        <v>GAB2011831</v>
      </c>
      <c r="F46" s="3">
        <v>44832</v>
      </c>
      <c r="G46">
        <v>202306</v>
      </c>
      <c r="H46" t="s">
        <v>75</v>
      </c>
      <c r="I46" t="s">
        <v>76</v>
      </c>
      <c r="J46" t="s">
        <v>77</v>
      </c>
      <c r="L46" t="s">
        <v>289</v>
      </c>
      <c r="M46" t="s">
        <v>290</v>
      </c>
      <c r="N46" t="s">
        <v>291</v>
      </c>
      <c r="O46" t="s">
        <v>81</v>
      </c>
      <c r="P46" t="str">
        <f>"010740"</f>
        <v>010740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26.99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</v>
      </c>
      <c r="BK46">
        <v>2</v>
      </c>
      <c r="BL46">
        <v>70.53</v>
      </c>
      <c r="BM46">
        <v>10.58</v>
      </c>
      <c r="BN46">
        <v>81.11</v>
      </c>
      <c r="BO46">
        <v>81.11</v>
      </c>
      <c r="BQ46" t="s">
        <v>292</v>
      </c>
      <c r="BR46" t="s">
        <v>83</v>
      </c>
      <c r="BS46" s="3">
        <v>44834</v>
      </c>
      <c r="BT46" s="4">
        <v>0.36041666666666666</v>
      </c>
      <c r="BU46" t="s">
        <v>293</v>
      </c>
      <c r="BV46" t="s">
        <v>106</v>
      </c>
      <c r="BY46">
        <v>9856</v>
      </c>
      <c r="CA46" t="s">
        <v>294</v>
      </c>
      <c r="CC46" t="s">
        <v>290</v>
      </c>
      <c r="CD46">
        <v>4000</v>
      </c>
      <c r="CE46" t="s">
        <v>108</v>
      </c>
      <c r="CI46">
        <v>1</v>
      </c>
      <c r="CJ46">
        <v>2</v>
      </c>
      <c r="CK46">
        <v>21</v>
      </c>
    </row>
    <row r="47" spans="1:89" x14ac:dyDescent="0.3">
      <c r="A47" t="s">
        <v>72</v>
      </c>
      <c r="B47" t="s">
        <v>73</v>
      </c>
      <c r="C47" t="s">
        <v>74</v>
      </c>
      <c r="E47" t="str">
        <f>"GAB2011832"</f>
        <v>GAB2011832</v>
      </c>
      <c r="F47" s="3">
        <v>44832</v>
      </c>
      <c r="G47">
        <v>202306</v>
      </c>
      <c r="H47" t="s">
        <v>75</v>
      </c>
      <c r="I47" t="s">
        <v>76</v>
      </c>
      <c r="J47" t="s">
        <v>77</v>
      </c>
      <c r="L47" t="s">
        <v>101</v>
      </c>
      <c r="M47" t="s">
        <v>102</v>
      </c>
      <c r="N47" t="s">
        <v>133</v>
      </c>
      <c r="O47" t="s">
        <v>81</v>
      </c>
      <c r="P47" t="str">
        <f>"CT076285"</f>
        <v>CT076285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40.49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0.7</v>
      </c>
      <c r="BJ47">
        <v>2.6</v>
      </c>
      <c r="BK47">
        <v>3</v>
      </c>
      <c r="BL47">
        <v>105.79</v>
      </c>
      <c r="BM47">
        <v>15.87</v>
      </c>
      <c r="BN47">
        <v>121.66</v>
      </c>
      <c r="BO47">
        <v>121.66</v>
      </c>
      <c r="BQ47" t="s">
        <v>134</v>
      </c>
      <c r="BR47" t="s">
        <v>83</v>
      </c>
      <c r="BS47" s="3">
        <v>44833</v>
      </c>
      <c r="BT47" s="4">
        <v>0.4055555555555555</v>
      </c>
      <c r="BU47" t="s">
        <v>135</v>
      </c>
      <c r="BV47" t="s">
        <v>85</v>
      </c>
      <c r="BY47">
        <v>13215.3</v>
      </c>
      <c r="CA47" t="s">
        <v>136</v>
      </c>
      <c r="CC47" t="s">
        <v>102</v>
      </c>
      <c r="CD47">
        <v>2196</v>
      </c>
      <c r="CE47" t="s">
        <v>295</v>
      </c>
      <c r="CI47">
        <v>1</v>
      </c>
      <c r="CJ47">
        <v>1</v>
      </c>
      <c r="CK47">
        <v>21</v>
      </c>
    </row>
    <row r="48" spans="1:89" x14ac:dyDescent="0.3">
      <c r="A48" t="s">
        <v>72</v>
      </c>
      <c r="B48" t="s">
        <v>73</v>
      </c>
      <c r="C48" t="s">
        <v>74</v>
      </c>
      <c r="E48" t="str">
        <f>"GAB2011833"</f>
        <v>GAB2011833</v>
      </c>
      <c r="F48" s="3">
        <v>44832</v>
      </c>
      <c r="G48">
        <v>202306</v>
      </c>
      <c r="H48" t="s">
        <v>75</v>
      </c>
      <c r="I48" t="s">
        <v>76</v>
      </c>
      <c r="J48" t="s">
        <v>77</v>
      </c>
      <c r="L48" t="s">
        <v>296</v>
      </c>
      <c r="M48" t="s">
        <v>297</v>
      </c>
      <c r="N48" t="s">
        <v>298</v>
      </c>
      <c r="O48" t="s">
        <v>81</v>
      </c>
      <c r="P48" t="str">
        <f>"CT075841"</f>
        <v>CT075841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64.11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2.2999999999999998</v>
      </c>
      <c r="BK48">
        <v>2.5</v>
      </c>
      <c r="BL48">
        <v>167.52</v>
      </c>
      <c r="BM48">
        <v>25.13</v>
      </c>
      <c r="BN48">
        <v>192.65</v>
      </c>
      <c r="BO48">
        <v>192.65</v>
      </c>
      <c r="BQ48" t="s">
        <v>191</v>
      </c>
      <c r="BR48" t="s">
        <v>83</v>
      </c>
      <c r="BS48" s="3">
        <v>44833</v>
      </c>
      <c r="BT48" s="4">
        <v>0.51666666666666672</v>
      </c>
      <c r="BU48" t="s">
        <v>299</v>
      </c>
      <c r="BV48" t="s">
        <v>85</v>
      </c>
      <c r="BY48">
        <v>11438.76</v>
      </c>
      <c r="CA48" t="s">
        <v>300</v>
      </c>
      <c r="CC48" t="s">
        <v>297</v>
      </c>
      <c r="CD48">
        <v>3100</v>
      </c>
      <c r="CE48" t="s">
        <v>122</v>
      </c>
      <c r="CI48">
        <v>1</v>
      </c>
      <c r="CJ48">
        <v>1</v>
      </c>
      <c r="CK48">
        <v>23</v>
      </c>
    </row>
    <row r="49" spans="1:89" x14ac:dyDescent="0.3">
      <c r="A49" t="s">
        <v>72</v>
      </c>
      <c r="B49" t="s">
        <v>73</v>
      </c>
      <c r="C49" t="s">
        <v>74</v>
      </c>
      <c r="E49" t="str">
        <f>"GAB2011834"</f>
        <v>GAB2011834</v>
      </c>
      <c r="F49" s="3">
        <v>44832</v>
      </c>
      <c r="G49">
        <v>202306</v>
      </c>
      <c r="H49" t="s">
        <v>75</v>
      </c>
      <c r="I49" t="s">
        <v>76</v>
      </c>
      <c r="J49" t="s">
        <v>77</v>
      </c>
      <c r="L49" t="s">
        <v>116</v>
      </c>
      <c r="M49" t="s">
        <v>117</v>
      </c>
      <c r="N49" t="s">
        <v>301</v>
      </c>
      <c r="O49" t="s">
        <v>81</v>
      </c>
      <c r="P49" t="str">
        <f>"CT076283"</f>
        <v>CT076283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26.99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1.7</v>
      </c>
      <c r="BK49">
        <v>2</v>
      </c>
      <c r="BL49">
        <v>70.53</v>
      </c>
      <c r="BM49">
        <v>10.58</v>
      </c>
      <c r="BN49">
        <v>81.11</v>
      </c>
      <c r="BO49">
        <v>81.11</v>
      </c>
      <c r="BQ49" t="s">
        <v>302</v>
      </c>
      <c r="BR49" t="s">
        <v>83</v>
      </c>
      <c r="BS49" s="3">
        <v>44833</v>
      </c>
      <c r="BT49" s="4">
        <v>0.41666666666666669</v>
      </c>
      <c r="BU49" t="s">
        <v>204</v>
      </c>
      <c r="BV49" t="s">
        <v>85</v>
      </c>
      <c r="BY49">
        <v>8297.85</v>
      </c>
      <c r="CA49" t="s">
        <v>121</v>
      </c>
      <c r="CC49" t="s">
        <v>117</v>
      </c>
      <c r="CD49">
        <v>9459</v>
      </c>
      <c r="CE49" t="s">
        <v>303</v>
      </c>
      <c r="CI49">
        <v>1</v>
      </c>
      <c r="CJ49">
        <v>1</v>
      </c>
      <c r="CK49">
        <v>21</v>
      </c>
    </row>
    <row r="50" spans="1:89" x14ac:dyDescent="0.3">
      <c r="A50" t="s">
        <v>72</v>
      </c>
      <c r="B50" t="s">
        <v>73</v>
      </c>
      <c r="C50" t="s">
        <v>74</v>
      </c>
      <c r="E50" t="str">
        <f>"GAB2011835"</f>
        <v>GAB2011835</v>
      </c>
      <c r="F50" s="3">
        <v>44832</v>
      </c>
      <c r="G50">
        <v>202306</v>
      </c>
      <c r="H50" t="s">
        <v>75</v>
      </c>
      <c r="I50" t="s">
        <v>76</v>
      </c>
      <c r="J50" t="s">
        <v>77</v>
      </c>
      <c r="L50" t="s">
        <v>304</v>
      </c>
      <c r="M50" t="s">
        <v>305</v>
      </c>
      <c r="N50" t="s">
        <v>306</v>
      </c>
      <c r="O50" t="s">
        <v>81</v>
      </c>
      <c r="P50" t="str">
        <f>"CT076160"</f>
        <v>CT076160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26.99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15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2</v>
      </c>
      <c r="BK50">
        <v>2</v>
      </c>
      <c r="BL50">
        <v>85.53</v>
      </c>
      <c r="BM50">
        <v>12.83</v>
      </c>
      <c r="BN50">
        <v>98.36</v>
      </c>
      <c r="BO50">
        <v>98.36</v>
      </c>
      <c r="BQ50" t="s">
        <v>307</v>
      </c>
      <c r="BR50" t="s">
        <v>83</v>
      </c>
      <c r="BS50" s="3">
        <v>44833</v>
      </c>
      <c r="BT50" s="4">
        <v>0.42291666666666666</v>
      </c>
      <c r="BU50" t="s">
        <v>308</v>
      </c>
      <c r="BV50" t="s">
        <v>85</v>
      </c>
      <c r="BY50">
        <v>9769.3799999999992</v>
      </c>
      <c r="BZ50" t="s">
        <v>30</v>
      </c>
      <c r="CA50" t="s">
        <v>309</v>
      </c>
      <c r="CC50" t="s">
        <v>305</v>
      </c>
      <c r="CD50">
        <v>1475</v>
      </c>
      <c r="CE50" t="s">
        <v>122</v>
      </c>
      <c r="CI50">
        <v>1</v>
      </c>
      <c r="CJ50">
        <v>1</v>
      </c>
      <c r="CK50">
        <v>21</v>
      </c>
    </row>
    <row r="51" spans="1:89" x14ac:dyDescent="0.3">
      <c r="A51" t="s">
        <v>72</v>
      </c>
      <c r="B51" t="s">
        <v>73</v>
      </c>
      <c r="C51" t="s">
        <v>74</v>
      </c>
      <c r="E51" t="str">
        <f>"GAB2011843"</f>
        <v>GAB2011843</v>
      </c>
      <c r="F51" s="3">
        <v>44832</v>
      </c>
      <c r="G51">
        <v>202306</v>
      </c>
      <c r="H51" t="s">
        <v>75</v>
      </c>
      <c r="I51" t="s">
        <v>76</v>
      </c>
      <c r="J51" t="s">
        <v>77</v>
      </c>
      <c r="L51" t="s">
        <v>310</v>
      </c>
      <c r="M51" t="s">
        <v>311</v>
      </c>
      <c r="N51" t="s">
        <v>312</v>
      </c>
      <c r="O51" t="s">
        <v>124</v>
      </c>
      <c r="P51" t="str">
        <f>"CT076290"</f>
        <v>CT076290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75.87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9.8000000000000007</v>
      </c>
      <c r="BJ51">
        <v>25.2</v>
      </c>
      <c r="BK51">
        <v>26</v>
      </c>
      <c r="BL51">
        <v>203.49</v>
      </c>
      <c r="BM51">
        <v>30.52</v>
      </c>
      <c r="BN51">
        <v>234.01</v>
      </c>
      <c r="BO51">
        <v>234.01</v>
      </c>
      <c r="BQ51" t="s">
        <v>313</v>
      </c>
      <c r="BR51" t="s">
        <v>83</v>
      </c>
      <c r="BS51" t="s">
        <v>277</v>
      </c>
      <c r="BY51">
        <v>126178.89</v>
      </c>
      <c r="CC51" t="s">
        <v>311</v>
      </c>
      <c r="CD51">
        <v>3900</v>
      </c>
      <c r="CE51" t="s">
        <v>128</v>
      </c>
      <c r="CI51">
        <v>3</v>
      </c>
      <c r="CJ51" t="s">
        <v>277</v>
      </c>
      <c r="CK51">
        <v>41</v>
      </c>
    </row>
    <row r="52" spans="1:89" x14ac:dyDescent="0.3">
      <c r="A52" t="s">
        <v>72</v>
      </c>
      <c r="B52" t="s">
        <v>73</v>
      </c>
      <c r="C52" t="s">
        <v>74</v>
      </c>
      <c r="E52" t="str">
        <f>"GAB2011836"</f>
        <v>GAB2011836</v>
      </c>
      <c r="F52" s="3">
        <v>44832</v>
      </c>
      <c r="G52">
        <v>202306</v>
      </c>
      <c r="H52" t="s">
        <v>75</v>
      </c>
      <c r="I52" t="s">
        <v>76</v>
      </c>
      <c r="J52" t="s">
        <v>77</v>
      </c>
      <c r="L52" t="s">
        <v>278</v>
      </c>
      <c r="M52" t="s">
        <v>279</v>
      </c>
      <c r="N52" t="s">
        <v>314</v>
      </c>
      <c r="O52" t="s">
        <v>81</v>
      </c>
      <c r="P52" t="str">
        <f>"CT076289"</f>
        <v>CT076289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40.49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0.3</v>
      </c>
      <c r="BJ52">
        <v>2.7</v>
      </c>
      <c r="BK52">
        <v>3</v>
      </c>
      <c r="BL52">
        <v>105.79</v>
      </c>
      <c r="BM52">
        <v>15.87</v>
      </c>
      <c r="BN52">
        <v>121.66</v>
      </c>
      <c r="BO52">
        <v>121.66</v>
      </c>
      <c r="BQ52" t="s">
        <v>315</v>
      </c>
      <c r="BR52" t="s">
        <v>83</v>
      </c>
      <c r="BS52" s="3">
        <v>44833</v>
      </c>
      <c r="BT52" s="4">
        <v>0.42569444444444443</v>
      </c>
      <c r="BU52" t="s">
        <v>316</v>
      </c>
      <c r="BV52" t="s">
        <v>85</v>
      </c>
      <c r="BY52">
        <v>13666.82</v>
      </c>
      <c r="CA52" t="s">
        <v>317</v>
      </c>
      <c r="CC52" t="s">
        <v>279</v>
      </c>
      <c r="CD52">
        <v>6001</v>
      </c>
      <c r="CE52" t="s">
        <v>318</v>
      </c>
      <c r="CI52">
        <v>1</v>
      </c>
      <c r="CJ52">
        <v>1</v>
      </c>
      <c r="CK52">
        <v>21</v>
      </c>
    </row>
    <row r="53" spans="1:89" x14ac:dyDescent="0.3">
      <c r="A53" t="s">
        <v>72</v>
      </c>
      <c r="B53" t="s">
        <v>73</v>
      </c>
      <c r="C53" t="s">
        <v>74</v>
      </c>
      <c r="E53" t="str">
        <f>"GAB2011837"</f>
        <v>GAB2011837</v>
      </c>
      <c r="F53" s="3">
        <v>44832</v>
      </c>
      <c r="G53">
        <v>202306</v>
      </c>
      <c r="H53" t="s">
        <v>75</v>
      </c>
      <c r="I53" t="s">
        <v>76</v>
      </c>
      <c r="J53" t="s">
        <v>77</v>
      </c>
      <c r="L53" t="s">
        <v>319</v>
      </c>
      <c r="M53" t="s">
        <v>320</v>
      </c>
      <c r="N53" t="s">
        <v>321</v>
      </c>
      <c r="O53" t="s">
        <v>81</v>
      </c>
      <c r="P53" t="str">
        <f>"CT076162"</f>
        <v>CT076162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52.3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0.7</v>
      </c>
      <c r="BJ53">
        <v>1.7</v>
      </c>
      <c r="BK53">
        <v>2</v>
      </c>
      <c r="BL53">
        <v>136.66</v>
      </c>
      <c r="BM53">
        <v>20.5</v>
      </c>
      <c r="BN53">
        <v>157.16</v>
      </c>
      <c r="BO53">
        <v>157.16</v>
      </c>
      <c r="BQ53" t="s">
        <v>322</v>
      </c>
      <c r="BR53" t="s">
        <v>83</v>
      </c>
      <c r="BS53" t="s">
        <v>277</v>
      </c>
      <c r="BY53">
        <v>8465.16</v>
      </c>
      <c r="CC53" t="s">
        <v>320</v>
      </c>
      <c r="CD53">
        <v>4400</v>
      </c>
      <c r="CE53" t="s">
        <v>323</v>
      </c>
      <c r="CI53">
        <v>1</v>
      </c>
      <c r="CJ53" t="s">
        <v>277</v>
      </c>
      <c r="CK53">
        <v>23</v>
      </c>
    </row>
    <row r="54" spans="1:89" x14ac:dyDescent="0.3">
      <c r="A54" t="s">
        <v>72</v>
      </c>
      <c r="B54" t="s">
        <v>73</v>
      </c>
      <c r="C54" t="s">
        <v>74</v>
      </c>
      <c r="E54" t="str">
        <f>"GAB2011838"</f>
        <v>GAB2011838</v>
      </c>
      <c r="F54" s="3">
        <v>44832</v>
      </c>
      <c r="G54">
        <v>202306</v>
      </c>
      <c r="H54" t="s">
        <v>75</v>
      </c>
      <c r="I54" t="s">
        <v>76</v>
      </c>
      <c r="J54" t="s">
        <v>77</v>
      </c>
      <c r="L54" t="s">
        <v>75</v>
      </c>
      <c r="M54" t="s">
        <v>76</v>
      </c>
      <c r="N54" t="s">
        <v>324</v>
      </c>
      <c r="O54" t="s">
        <v>81</v>
      </c>
      <c r="P54" t="str">
        <f>"CT076212"</f>
        <v>CT076212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21.09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0.3</v>
      </c>
      <c r="BJ54">
        <v>2.4</v>
      </c>
      <c r="BK54">
        <v>2.5</v>
      </c>
      <c r="BL54">
        <v>55.1</v>
      </c>
      <c r="BM54">
        <v>8.27</v>
      </c>
      <c r="BN54">
        <v>63.37</v>
      </c>
      <c r="BO54">
        <v>63.37</v>
      </c>
      <c r="BQ54" t="s">
        <v>325</v>
      </c>
      <c r="BR54" t="s">
        <v>83</v>
      </c>
      <c r="BS54" s="3">
        <v>44833</v>
      </c>
      <c r="BT54" s="4">
        <v>0.38958333333333334</v>
      </c>
      <c r="BU54" t="s">
        <v>326</v>
      </c>
      <c r="BV54" t="s">
        <v>85</v>
      </c>
      <c r="BY54">
        <v>11899.58</v>
      </c>
      <c r="CA54" t="s">
        <v>327</v>
      </c>
      <c r="CC54" t="s">
        <v>76</v>
      </c>
      <c r="CD54">
        <v>7800</v>
      </c>
      <c r="CE54" t="s">
        <v>318</v>
      </c>
      <c r="CI54">
        <v>1</v>
      </c>
      <c r="CJ54">
        <v>1</v>
      </c>
      <c r="CK54">
        <v>22</v>
      </c>
    </row>
    <row r="55" spans="1:89" x14ac:dyDescent="0.3">
      <c r="A55" t="s">
        <v>72</v>
      </c>
      <c r="B55" t="s">
        <v>73</v>
      </c>
      <c r="C55" t="s">
        <v>74</v>
      </c>
      <c r="E55" t="str">
        <f>"GAB2011839"</f>
        <v>GAB2011839</v>
      </c>
      <c r="F55" s="3">
        <v>44832</v>
      </c>
      <c r="G55">
        <v>202306</v>
      </c>
      <c r="H55" t="s">
        <v>75</v>
      </c>
      <c r="I55" t="s">
        <v>76</v>
      </c>
      <c r="J55" t="s">
        <v>77</v>
      </c>
      <c r="L55" t="s">
        <v>101</v>
      </c>
      <c r="M55" t="s">
        <v>102</v>
      </c>
      <c r="N55" t="s">
        <v>103</v>
      </c>
      <c r="O55" t="s">
        <v>81</v>
      </c>
      <c r="P55" t="str">
        <f>"CT076112"</f>
        <v>CT076112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40.49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0.3</v>
      </c>
      <c r="BJ55">
        <v>3</v>
      </c>
      <c r="BK55">
        <v>3</v>
      </c>
      <c r="BL55">
        <v>105.79</v>
      </c>
      <c r="BM55">
        <v>15.87</v>
      </c>
      <c r="BN55">
        <v>121.66</v>
      </c>
      <c r="BO55">
        <v>121.66</v>
      </c>
      <c r="BQ55" t="s">
        <v>328</v>
      </c>
      <c r="BR55" t="s">
        <v>83</v>
      </c>
      <c r="BS55" s="3">
        <v>44833</v>
      </c>
      <c r="BT55" s="4">
        <v>0.4381944444444445</v>
      </c>
      <c r="BU55" t="s">
        <v>329</v>
      </c>
      <c r="BV55" t="s">
        <v>106</v>
      </c>
      <c r="BY55">
        <v>14944.48</v>
      </c>
      <c r="CA55" t="s">
        <v>107</v>
      </c>
      <c r="CC55" t="s">
        <v>102</v>
      </c>
      <c r="CD55">
        <v>2196</v>
      </c>
      <c r="CE55" t="s">
        <v>318</v>
      </c>
      <c r="CI55">
        <v>1</v>
      </c>
      <c r="CJ55">
        <v>1</v>
      </c>
      <c r="CK55">
        <v>21</v>
      </c>
    </row>
    <row r="56" spans="1:89" x14ac:dyDescent="0.3">
      <c r="A56" t="s">
        <v>72</v>
      </c>
      <c r="B56" t="s">
        <v>73</v>
      </c>
      <c r="C56" t="s">
        <v>74</v>
      </c>
      <c r="E56" t="str">
        <f>"GAB2011842"</f>
        <v>GAB2011842</v>
      </c>
      <c r="F56" s="3">
        <v>44832</v>
      </c>
      <c r="G56">
        <v>202306</v>
      </c>
      <c r="H56" t="s">
        <v>75</v>
      </c>
      <c r="I56" t="s">
        <v>76</v>
      </c>
      <c r="J56" t="s">
        <v>77</v>
      </c>
      <c r="L56" t="s">
        <v>101</v>
      </c>
      <c r="M56" t="s">
        <v>102</v>
      </c>
      <c r="N56" t="s">
        <v>330</v>
      </c>
      <c r="O56" t="s">
        <v>81</v>
      </c>
      <c r="P56" t="str">
        <f>"ORDGS010758"</f>
        <v>ORDGS010758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40.49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0.4</v>
      </c>
      <c r="BJ56">
        <v>2.6</v>
      </c>
      <c r="BK56">
        <v>3</v>
      </c>
      <c r="BL56">
        <v>105.79</v>
      </c>
      <c r="BM56">
        <v>15.87</v>
      </c>
      <c r="BN56">
        <v>121.66</v>
      </c>
      <c r="BO56">
        <v>121.66</v>
      </c>
      <c r="BQ56" t="s">
        <v>331</v>
      </c>
      <c r="BR56" t="s">
        <v>83</v>
      </c>
      <c r="BS56" s="3">
        <v>44833</v>
      </c>
      <c r="BT56" s="4">
        <v>0.37222222222222223</v>
      </c>
      <c r="BU56" t="s">
        <v>332</v>
      </c>
      <c r="BV56" t="s">
        <v>85</v>
      </c>
      <c r="BY56">
        <v>12948.65</v>
      </c>
      <c r="CA56" t="s">
        <v>333</v>
      </c>
      <c r="CC56" t="s">
        <v>102</v>
      </c>
      <c r="CD56">
        <v>1724</v>
      </c>
      <c r="CE56" t="s">
        <v>318</v>
      </c>
      <c r="CI56">
        <v>1</v>
      </c>
      <c r="CJ56">
        <v>1</v>
      </c>
      <c r="CK56">
        <v>21</v>
      </c>
    </row>
    <row r="57" spans="1:89" x14ac:dyDescent="0.3">
      <c r="A57" t="s">
        <v>72</v>
      </c>
      <c r="B57" t="s">
        <v>73</v>
      </c>
      <c r="C57" t="s">
        <v>74</v>
      </c>
      <c r="E57" t="str">
        <f>"GAB2011844"</f>
        <v>GAB2011844</v>
      </c>
      <c r="F57" s="3">
        <v>44832</v>
      </c>
      <c r="G57">
        <v>202306</v>
      </c>
      <c r="H57" t="s">
        <v>75</v>
      </c>
      <c r="I57" t="s">
        <v>76</v>
      </c>
      <c r="J57" t="s">
        <v>77</v>
      </c>
      <c r="L57" t="s">
        <v>334</v>
      </c>
      <c r="M57" t="s">
        <v>335</v>
      </c>
      <c r="N57" t="s">
        <v>336</v>
      </c>
      <c r="O57" t="s">
        <v>81</v>
      </c>
      <c r="P57" t="str">
        <f>"CT076291"</f>
        <v>CT076291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64.11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2.2000000000000002</v>
      </c>
      <c r="BK57">
        <v>2.5</v>
      </c>
      <c r="BL57">
        <v>167.52</v>
      </c>
      <c r="BM57">
        <v>25.13</v>
      </c>
      <c r="BN57">
        <v>192.65</v>
      </c>
      <c r="BO57">
        <v>192.65</v>
      </c>
      <c r="BQ57" t="s">
        <v>337</v>
      </c>
      <c r="BR57" t="s">
        <v>83</v>
      </c>
      <c r="BS57" s="3">
        <v>44834</v>
      </c>
      <c r="BT57" s="4">
        <v>0.46597222222222223</v>
      </c>
      <c r="BU57" t="s">
        <v>338</v>
      </c>
      <c r="BV57" t="s">
        <v>106</v>
      </c>
      <c r="BY57">
        <v>10999.9</v>
      </c>
      <c r="CA57" t="s">
        <v>339</v>
      </c>
      <c r="CC57" t="s">
        <v>335</v>
      </c>
      <c r="CD57">
        <v>8301</v>
      </c>
      <c r="CE57" t="s">
        <v>122</v>
      </c>
      <c r="CI57">
        <v>1</v>
      </c>
      <c r="CJ57">
        <v>2</v>
      </c>
      <c r="CK57">
        <v>23</v>
      </c>
    </row>
    <row r="58" spans="1:89" x14ac:dyDescent="0.3">
      <c r="A58" t="s">
        <v>72</v>
      </c>
      <c r="B58" t="s">
        <v>73</v>
      </c>
      <c r="C58" t="s">
        <v>74</v>
      </c>
      <c r="E58" t="str">
        <f>"GAB2011848"</f>
        <v>GAB2011848</v>
      </c>
      <c r="F58" s="3">
        <v>44832</v>
      </c>
      <c r="G58">
        <v>202306</v>
      </c>
      <c r="H58" t="s">
        <v>75</v>
      </c>
      <c r="I58" t="s">
        <v>76</v>
      </c>
      <c r="J58" t="s">
        <v>77</v>
      </c>
      <c r="L58" t="s">
        <v>75</v>
      </c>
      <c r="M58" t="s">
        <v>76</v>
      </c>
      <c r="N58" t="s">
        <v>340</v>
      </c>
      <c r="O58" t="s">
        <v>81</v>
      </c>
      <c r="P58" t="str">
        <f>"CT076295"</f>
        <v>CT076295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21.09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0.3</v>
      </c>
      <c r="BJ58">
        <v>2.4</v>
      </c>
      <c r="BK58">
        <v>2.5</v>
      </c>
      <c r="BL58">
        <v>55.1</v>
      </c>
      <c r="BM58">
        <v>8.27</v>
      </c>
      <c r="BN58">
        <v>63.37</v>
      </c>
      <c r="BO58">
        <v>63.37</v>
      </c>
      <c r="BQ58" t="s">
        <v>341</v>
      </c>
      <c r="BR58" t="s">
        <v>83</v>
      </c>
      <c r="BS58" s="3">
        <v>44833</v>
      </c>
      <c r="BT58" s="4">
        <v>0.47083333333333338</v>
      </c>
      <c r="BU58" t="s">
        <v>342</v>
      </c>
      <c r="BV58" t="s">
        <v>106</v>
      </c>
      <c r="BY58">
        <v>11885.4</v>
      </c>
      <c r="CC58" t="s">
        <v>76</v>
      </c>
      <c r="CD58">
        <v>7441</v>
      </c>
      <c r="CE58" t="s">
        <v>343</v>
      </c>
      <c r="CI58">
        <v>1</v>
      </c>
      <c r="CJ58">
        <v>1</v>
      </c>
      <c r="CK58">
        <v>22</v>
      </c>
    </row>
    <row r="59" spans="1:89" x14ac:dyDescent="0.3">
      <c r="A59" t="s">
        <v>72</v>
      </c>
      <c r="B59" t="s">
        <v>73</v>
      </c>
      <c r="C59" t="s">
        <v>74</v>
      </c>
      <c r="E59" t="str">
        <f>"GAB2011850"</f>
        <v>GAB2011850</v>
      </c>
      <c r="F59" s="3">
        <v>44832</v>
      </c>
      <c r="G59">
        <v>202306</v>
      </c>
      <c r="H59" t="s">
        <v>75</v>
      </c>
      <c r="I59" t="s">
        <v>76</v>
      </c>
      <c r="J59" t="s">
        <v>77</v>
      </c>
      <c r="L59" t="s">
        <v>206</v>
      </c>
      <c r="M59" t="s">
        <v>206</v>
      </c>
      <c r="N59" t="s">
        <v>207</v>
      </c>
      <c r="O59" t="s">
        <v>81</v>
      </c>
      <c r="P59" t="str">
        <f>"CT076297"</f>
        <v>CT076297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37.97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</v>
      </c>
      <c r="BK59">
        <v>2</v>
      </c>
      <c r="BL59">
        <v>99.21</v>
      </c>
      <c r="BM59">
        <v>14.88</v>
      </c>
      <c r="BN59">
        <v>114.09</v>
      </c>
      <c r="BO59">
        <v>114.09</v>
      </c>
      <c r="BQ59" t="s">
        <v>208</v>
      </c>
      <c r="BR59" t="s">
        <v>83</v>
      </c>
      <c r="BS59" s="3">
        <v>44833</v>
      </c>
      <c r="BT59" s="4">
        <v>0.5</v>
      </c>
      <c r="BU59" t="s">
        <v>344</v>
      </c>
      <c r="BV59" t="s">
        <v>85</v>
      </c>
      <c r="BY59">
        <v>10199</v>
      </c>
      <c r="CA59" t="s">
        <v>210</v>
      </c>
      <c r="CC59" t="s">
        <v>206</v>
      </c>
      <c r="CD59">
        <v>7646</v>
      </c>
      <c r="CE59" t="s">
        <v>108</v>
      </c>
      <c r="CI59">
        <v>1</v>
      </c>
      <c r="CJ59">
        <v>1</v>
      </c>
      <c r="CK59">
        <v>24</v>
      </c>
    </row>
    <row r="60" spans="1:89" x14ac:dyDescent="0.3">
      <c r="A60" t="s">
        <v>72</v>
      </c>
      <c r="B60" t="s">
        <v>73</v>
      </c>
      <c r="C60" t="s">
        <v>74</v>
      </c>
      <c r="E60" t="str">
        <f>"GAB2011851"</f>
        <v>GAB2011851</v>
      </c>
      <c r="F60" s="3">
        <v>44832</v>
      </c>
      <c r="G60">
        <v>202306</v>
      </c>
      <c r="H60" t="s">
        <v>75</v>
      </c>
      <c r="I60" t="s">
        <v>76</v>
      </c>
      <c r="J60" t="s">
        <v>77</v>
      </c>
      <c r="L60" t="s">
        <v>89</v>
      </c>
      <c r="M60" t="s">
        <v>90</v>
      </c>
      <c r="N60" t="s">
        <v>91</v>
      </c>
      <c r="O60" t="s">
        <v>81</v>
      </c>
      <c r="P60" t="str">
        <f>"CT076282"</f>
        <v>CT076282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33.74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2.2999999999999998</v>
      </c>
      <c r="BK60">
        <v>2.5</v>
      </c>
      <c r="BL60">
        <v>88.16</v>
      </c>
      <c r="BM60">
        <v>13.22</v>
      </c>
      <c r="BN60">
        <v>101.38</v>
      </c>
      <c r="BO60">
        <v>101.38</v>
      </c>
      <c r="BQ60" t="s">
        <v>345</v>
      </c>
      <c r="BR60" t="s">
        <v>83</v>
      </c>
      <c r="BS60" s="3">
        <v>44833</v>
      </c>
      <c r="BT60" s="4">
        <v>0.35069444444444442</v>
      </c>
      <c r="BU60" t="s">
        <v>93</v>
      </c>
      <c r="BV60" t="s">
        <v>85</v>
      </c>
      <c r="BY60">
        <v>11445</v>
      </c>
      <c r="CA60" t="s">
        <v>94</v>
      </c>
      <c r="CC60" t="s">
        <v>90</v>
      </c>
      <c r="CD60">
        <v>157</v>
      </c>
      <c r="CE60" t="s">
        <v>122</v>
      </c>
      <c r="CI60">
        <v>1</v>
      </c>
      <c r="CJ60">
        <v>1</v>
      </c>
      <c r="CK60">
        <v>21</v>
      </c>
    </row>
    <row r="61" spans="1:89" x14ac:dyDescent="0.3">
      <c r="A61" t="s">
        <v>72</v>
      </c>
      <c r="B61" t="s">
        <v>73</v>
      </c>
      <c r="C61" t="s">
        <v>74</v>
      </c>
      <c r="E61" t="str">
        <f>"GAB2011845"</f>
        <v>GAB2011845</v>
      </c>
      <c r="F61" s="3">
        <v>44832</v>
      </c>
      <c r="G61">
        <v>202306</v>
      </c>
      <c r="H61" t="s">
        <v>75</v>
      </c>
      <c r="I61" t="s">
        <v>76</v>
      </c>
      <c r="J61" t="s">
        <v>77</v>
      </c>
      <c r="L61" t="s">
        <v>346</v>
      </c>
      <c r="M61" t="s">
        <v>347</v>
      </c>
      <c r="N61" t="s">
        <v>348</v>
      </c>
      <c r="O61" t="s">
        <v>124</v>
      </c>
      <c r="P61" t="str">
        <f>"CT076293"</f>
        <v>CT076293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52.2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0.4</v>
      </c>
      <c r="BJ61">
        <v>3</v>
      </c>
      <c r="BK61">
        <v>3</v>
      </c>
      <c r="BL61">
        <v>141.65</v>
      </c>
      <c r="BM61">
        <v>21.25</v>
      </c>
      <c r="BN61">
        <v>162.9</v>
      </c>
      <c r="BO61">
        <v>162.9</v>
      </c>
      <c r="BQ61" t="s">
        <v>349</v>
      </c>
      <c r="BR61" t="s">
        <v>83</v>
      </c>
      <c r="BS61" s="3">
        <v>44834</v>
      </c>
      <c r="BT61" s="4">
        <v>0.3756944444444445</v>
      </c>
      <c r="BU61" t="s">
        <v>350</v>
      </c>
      <c r="BV61" t="s">
        <v>85</v>
      </c>
      <c r="BY61">
        <v>15216.66</v>
      </c>
      <c r="CA61" t="s">
        <v>351</v>
      </c>
      <c r="CC61" t="s">
        <v>347</v>
      </c>
      <c r="CD61">
        <v>6024</v>
      </c>
      <c r="CE61" t="s">
        <v>128</v>
      </c>
      <c r="CI61">
        <v>3</v>
      </c>
      <c r="CJ61">
        <v>2</v>
      </c>
      <c r="CK61">
        <v>41</v>
      </c>
    </row>
    <row r="62" spans="1:89" x14ac:dyDescent="0.3">
      <c r="A62" t="s">
        <v>72</v>
      </c>
      <c r="B62" t="s">
        <v>73</v>
      </c>
      <c r="C62" t="s">
        <v>74</v>
      </c>
      <c r="E62" t="str">
        <f>"GAB2011846"</f>
        <v>GAB2011846</v>
      </c>
      <c r="F62" s="3">
        <v>44832</v>
      </c>
      <c r="G62">
        <v>202306</v>
      </c>
      <c r="H62" t="s">
        <v>75</v>
      </c>
      <c r="I62" t="s">
        <v>76</v>
      </c>
      <c r="J62" t="s">
        <v>77</v>
      </c>
      <c r="L62" t="s">
        <v>89</v>
      </c>
      <c r="M62" t="s">
        <v>90</v>
      </c>
      <c r="N62" t="s">
        <v>147</v>
      </c>
      <c r="O62" t="s">
        <v>124</v>
      </c>
      <c r="P62" t="str">
        <f>"CT076292"</f>
        <v>CT076292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52.2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1.6</v>
      </c>
      <c r="BJ62">
        <v>6</v>
      </c>
      <c r="BK62">
        <v>6</v>
      </c>
      <c r="BL62">
        <v>141.65</v>
      </c>
      <c r="BM62">
        <v>21.25</v>
      </c>
      <c r="BN62">
        <v>162.9</v>
      </c>
      <c r="BO62">
        <v>162.9</v>
      </c>
      <c r="BQ62" t="s">
        <v>148</v>
      </c>
      <c r="BR62" t="s">
        <v>83</v>
      </c>
      <c r="BS62" t="s">
        <v>277</v>
      </c>
      <c r="BY62">
        <v>29881.85</v>
      </c>
      <c r="CC62" t="s">
        <v>90</v>
      </c>
      <c r="CD62">
        <v>157</v>
      </c>
      <c r="CE62" t="s">
        <v>128</v>
      </c>
      <c r="CI62">
        <v>3</v>
      </c>
      <c r="CJ62" t="s">
        <v>277</v>
      </c>
      <c r="CK62">
        <v>41</v>
      </c>
    </row>
    <row r="63" spans="1:89" x14ac:dyDescent="0.3">
      <c r="A63" t="s">
        <v>72</v>
      </c>
      <c r="B63" t="s">
        <v>73</v>
      </c>
      <c r="C63" t="s">
        <v>74</v>
      </c>
      <c r="E63" t="str">
        <f>"GAB2011847"</f>
        <v>GAB2011847</v>
      </c>
      <c r="F63" s="3">
        <v>44832</v>
      </c>
      <c r="G63">
        <v>202306</v>
      </c>
      <c r="H63" t="s">
        <v>75</v>
      </c>
      <c r="I63" t="s">
        <v>76</v>
      </c>
      <c r="J63" t="s">
        <v>77</v>
      </c>
      <c r="L63" t="s">
        <v>247</v>
      </c>
      <c r="M63" t="s">
        <v>248</v>
      </c>
      <c r="N63" t="s">
        <v>352</v>
      </c>
      <c r="O63" t="s">
        <v>124</v>
      </c>
      <c r="P63" t="str">
        <f>"CT076294"</f>
        <v>CT076294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52.2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0.3</v>
      </c>
      <c r="BJ63">
        <v>2.6</v>
      </c>
      <c r="BK63">
        <v>3</v>
      </c>
      <c r="BL63">
        <v>141.65</v>
      </c>
      <c r="BM63">
        <v>21.25</v>
      </c>
      <c r="BN63">
        <v>162.9</v>
      </c>
      <c r="BO63">
        <v>162.9</v>
      </c>
      <c r="BQ63" t="s">
        <v>353</v>
      </c>
      <c r="BR63" t="s">
        <v>83</v>
      </c>
      <c r="BS63" t="s">
        <v>277</v>
      </c>
      <c r="BY63">
        <v>13100.75</v>
      </c>
      <c r="CC63" t="s">
        <v>248</v>
      </c>
      <c r="CD63">
        <v>1682</v>
      </c>
      <c r="CE63" t="s">
        <v>128</v>
      </c>
      <c r="CI63">
        <v>0</v>
      </c>
      <c r="CJ63">
        <v>0</v>
      </c>
      <c r="CK63">
        <v>41</v>
      </c>
    </row>
    <row r="64" spans="1:89" x14ac:dyDescent="0.3">
      <c r="A64" t="s">
        <v>72</v>
      </c>
      <c r="B64" t="s">
        <v>73</v>
      </c>
      <c r="C64" t="s">
        <v>74</v>
      </c>
      <c r="E64" t="str">
        <f>"GAB2011849"</f>
        <v>GAB2011849</v>
      </c>
      <c r="F64" s="3">
        <v>44832</v>
      </c>
      <c r="G64">
        <v>202306</v>
      </c>
      <c r="H64" t="s">
        <v>75</v>
      </c>
      <c r="I64" t="s">
        <v>76</v>
      </c>
      <c r="J64" t="s">
        <v>77</v>
      </c>
      <c r="L64" t="s">
        <v>247</v>
      </c>
      <c r="M64" t="s">
        <v>248</v>
      </c>
      <c r="N64" t="s">
        <v>354</v>
      </c>
      <c r="O64" t="s">
        <v>124</v>
      </c>
      <c r="P64" t="str">
        <f>"CT076270"</f>
        <v>CT076270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52.2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5</v>
      </c>
      <c r="BJ64">
        <v>6.1</v>
      </c>
      <c r="BK64">
        <v>7</v>
      </c>
      <c r="BL64">
        <v>141.65</v>
      </c>
      <c r="BM64">
        <v>21.25</v>
      </c>
      <c r="BN64">
        <v>162.9</v>
      </c>
      <c r="BO64">
        <v>162.9</v>
      </c>
      <c r="BQ64" t="s">
        <v>355</v>
      </c>
      <c r="BR64" t="s">
        <v>83</v>
      </c>
      <c r="BS64" s="3">
        <v>44834</v>
      </c>
      <c r="BT64" s="4">
        <v>0.42638888888888887</v>
      </c>
      <c r="BU64" t="s">
        <v>356</v>
      </c>
      <c r="BV64" t="s">
        <v>85</v>
      </c>
      <c r="BY64">
        <v>30523.5</v>
      </c>
      <c r="CA64" t="s">
        <v>357</v>
      </c>
      <c r="CC64" t="s">
        <v>248</v>
      </c>
      <c r="CD64">
        <v>1682</v>
      </c>
      <c r="CE64" t="s">
        <v>128</v>
      </c>
      <c r="CI64">
        <v>0</v>
      </c>
      <c r="CJ64">
        <v>0</v>
      </c>
      <c r="CK64">
        <v>41</v>
      </c>
    </row>
    <row r="65" spans="1:89" x14ac:dyDescent="0.3">
      <c r="A65" t="s">
        <v>72</v>
      </c>
      <c r="B65" t="s">
        <v>73</v>
      </c>
      <c r="C65" t="s">
        <v>74</v>
      </c>
      <c r="E65" t="str">
        <f>"009940629591"</f>
        <v>009940629591</v>
      </c>
      <c r="F65" s="3">
        <v>44832</v>
      </c>
      <c r="G65">
        <v>202306</v>
      </c>
      <c r="H65" t="s">
        <v>89</v>
      </c>
      <c r="I65" t="s">
        <v>90</v>
      </c>
      <c r="J65" t="s">
        <v>358</v>
      </c>
      <c r="L65" t="s">
        <v>75</v>
      </c>
      <c r="M65" t="s">
        <v>76</v>
      </c>
      <c r="N65" t="s">
        <v>91</v>
      </c>
      <c r="O65" t="s">
        <v>81</v>
      </c>
      <c r="P65" t="str">
        <f>"NA"</f>
        <v>NA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134.91999999999999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10</v>
      </c>
      <c r="BJ65">
        <v>2.4</v>
      </c>
      <c r="BK65">
        <v>10</v>
      </c>
      <c r="BL65">
        <v>352.54</v>
      </c>
      <c r="BM65">
        <v>52.88</v>
      </c>
      <c r="BN65">
        <v>405.42</v>
      </c>
      <c r="BO65">
        <v>405.42</v>
      </c>
      <c r="BQ65" t="s">
        <v>359</v>
      </c>
      <c r="BR65" t="s">
        <v>360</v>
      </c>
      <c r="BS65" s="3">
        <v>44833</v>
      </c>
      <c r="BT65" s="4">
        <v>0.4465277777777778</v>
      </c>
      <c r="BU65" t="s">
        <v>361</v>
      </c>
      <c r="BV65" t="s">
        <v>85</v>
      </c>
      <c r="BY65">
        <v>12000</v>
      </c>
      <c r="BZ65" t="s">
        <v>86</v>
      </c>
      <c r="CA65" t="s">
        <v>362</v>
      </c>
      <c r="CC65" t="s">
        <v>76</v>
      </c>
      <c r="CD65">
        <v>7460</v>
      </c>
      <c r="CE65" t="s">
        <v>128</v>
      </c>
      <c r="CI65">
        <v>1</v>
      </c>
      <c r="CJ65">
        <v>1</v>
      </c>
      <c r="CK65">
        <v>21</v>
      </c>
    </row>
    <row r="66" spans="1:89" x14ac:dyDescent="0.3">
      <c r="A66" t="s">
        <v>72</v>
      </c>
      <c r="B66" t="s">
        <v>73</v>
      </c>
      <c r="C66" t="s">
        <v>74</v>
      </c>
      <c r="E66" t="str">
        <f>"009940629590"</f>
        <v>009940629590</v>
      </c>
      <c r="F66" s="3">
        <v>44832</v>
      </c>
      <c r="G66">
        <v>202306</v>
      </c>
      <c r="H66" t="s">
        <v>89</v>
      </c>
      <c r="I66" t="s">
        <v>90</v>
      </c>
      <c r="J66" t="s">
        <v>358</v>
      </c>
      <c r="L66" t="s">
        <v>278</v>
      </c>
      <c r="M66" t="s">
        <v>279</v>
      </c>
      <c r="N66" t="s">
        <v>91</v>
      </c>
      <c r="O66" t="s">
        <v>81</v>
      </c>
      <c r="P66" t="str">
        <f>"NA"</f>
        <v>NA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134.91999999999999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10</v>
      </c>
      <c r="BJ66">
        <v>2.4</v>
      </c>
      <c r="BK66">
        <v>10</v>
      </c>
      <c r="BL66">
        <v>352.54</v>
      </c>
      <c r="BM66">
        <v>52.88</v>
      </c>
      <c r="BN66">
        <v>405.42</v>
      </c>
      <c r="BO66">
        <v>405.42</v>
      </c>
      <c r="BQ66" t="s">
        <v>363</v>
      </c>
      <c r="BR66" t="s">
        <v>364</v>
      </c>
      <c r="BS66" s="3">
        <v>44833</v>
      </c>
      <c r="BT66" s="4">
        <v>0.66666666666666663</v>
      </c>
      <c r="BU66" t="s">
        <v>365</v>
      </c>
      <c r="BV66" t="s">
        <v>106</v>
      </c>
      <c r="BY66">
        <v>12000</v>
      </c>
      <c r="BZ66" t="s">
        <v>86</v>
      </c>
      <c r="CC66" t="s">
        <v>279</v>
      </c>
      <c r="CD66">
        <v>6000</v>
      </c>
      <c r="CE66" t="s">
        <v>128</v>
      </c>
      <c r="CI66">
        <v>1</v>
      </c>
      <c r="CJ66">
        <v>1</v>
      </c>
      <c r="CK66">
        <v>21</v>
      </c>
    </row>
    <row r="67" spans="1:89" x14ac:dyDescent="0.3">
      <c r="A67" t="s">
        <v>72</v>
      </c>
      <c r="B67" t="s">
        <v>73</v>
      </c>
      <c r="C67" t="s">
        <v>74</v>
      </c>
      <c r="E67" t="str">
        <f>"009940629588"</f>
        <v>009940629588</v>
      </c>
      <c r="F67" s="3">
        <v>44832</v>
      </c>
      <c r="G67">
        <v>202306</v>
      </c>
      <c r="H67" t="s">
        <v>89</v>
      </c>
      <c r="I67" t="s">
        <v>90</v>
      </c>
      <c r="J67" t="s">
        <v>358</v>
      </c>
      <c r="L67" t="s">
        <v>289</v>
      </c>
      <c r="M67" t="s">
        <v>290</v>
      </c>
      <c r="N67" t="s">
        <v>91</v>
      </c>
      <c r="O67" t="s">
        <v>81</v>
      </c>
      <c r="P67" t="str">
        <f>"NA"</f>
        <v>NA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40.49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3</v>
      </c>
      <c r="BJ67">
        <v>2.9</v>
      </c>
      <c r="BK67">
        <v>3</v>
      </c>
      <c r="BL67">
        <v>105.79</v>
      </c>
      <c r="BM67">
        <v>15.87</v>
      </c>
      <c r="BN67">
        <v>121.66</v>
      </c>
      <c r="BO67">
        <v>121.66</v>
      </c>
      <c r="BQ67" t="s">
        <v>366</v>
      </c>
      <c r="BR67" t="s">
        <v>364</v>
      </c>
      <c r="BS67" s="3">
        <v>44833</v>
      </c>
      <c r="BT67" s="4">
        <v>0.54166666666666663</v>
      </c>
      <c r="BU67" t="s">
        <v>367</v>
      </c>
      <c r="BV67" t="s">
        <v>106</v>
      </c>
      <c r="BY67">
        <v>14522.11</v>
      </c>
      <c r="BZ67" t="s">
        <v>86</v>
      </c>
      <c r="CC67" t="s">
        <v>290</v>
      </c>
      <c r="CD67">
        <v>4000</v>
      </c>
      <c r="CE67" t="s">
        <v>128</v>
      </c>
      <c r="CI67">
        <v>1</v>
      </c>
      <c r="CJ67">
        <v>1</v>
      </c>
      <c r="CK67">
        <v>21</v>
      </c>
    </row>
    <row r="68" spans="1:89" x14ac:dyDescent="0.3">
      <c r="A68" t="s">
        <v>72</v>
      </c>
      <c r="B68" t="s">
        <v>73</v>
      </c>
      <c r="C68" t="s">
        <v>74</v>
      </c>
      <c r="E68" t="str">
        <f>"009940629589"</f>
        <v>009940629589</v>
      </c>
      <c r="F68" s="3">
        <v>44832</v>
      </c>
      <c r="G68">
        <v>202306</v>
      </c>
      <c r="H68" t="s">
        <v>89</v>
      </c>
      <c r="I68" t="s">
        <v>90</v>
      </c>
      <c r="J68" t="s">
        <v>358</v>
      </c>
      <c r="L68" t="s">
        <v>289</v>
      </c>
      <c r="M68" t="s">
        <v>290</v>
      </c>
      <c r="N68" t="s">
        <v>91</v>
      </c>
      <c r="O68" t="s">
        <v>81</v>
      </c>
      <c r="P68" t="str">
        <f>"NA"</f>
        <v>NA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67.47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5</v>
      </c>
      <c r="BJ68">
        <v>1.2</v>
      </c>
      <c r="BK68">
        <v>5</v>
      </c>
      <c r="BL68">
        <v>176.29</v>
      </c>
      <c r="BM68">
        <v>26.44</v>
      </c>
      <c r="BN68">
        <v>202.73</v>
      </c>
      <c r="BO68">
        <v>202.73</v>
      </c>
      <c r="BQ68" t="s">
        <v>368</v>
      </c>
      <c r="BR68" t="s">
        <v>364</v>
      </c>
      <c r="BS68" s="3">
        <v>44833</v>
      </c>
      <c r="BT68" s="4">
        <v>0.5</v>
      </c>
      <c r="BU68" t="s">
        <v>368</v>
      </c>
      <c r="BV68" t="s">
        <v>106</v>
      </c>
      <c r="BY68">
        <v>6000</v>
      </c>
      <c r="BZ68" t="s">
        <v>86</v>
      </c>
      <c r="CC68" t="s">
        <v>290</v>
      </c>
      <c r="CD68">
        <v>4000</v>
      </c>
      <c r="CE68" t="s">
        <v>128</v>
      </c>
      <c r="CI68">
        <v>1</v>
      </c>
      <c r="CJ68">
        <v>1</v>
      </c>
      <c r="CK68">
        <v>21</v>
      </c>
    </row>
    <row r="69" spans="1:89" x14ac:dyDescent="0.3">
      <c r="A69" t="s">
        <v>72</v>
      </c>
      <c r="B69" t="s">
        <v>73</v>
      </c>
      <c r="C69" t="s">
        <v>74</v>
      </c>
      <c r="E69" t="str">
        <f>"009941653411"</f>
        <v>009941653411</v>
      </c>
      <c r="F69" s="3">
        <v>44833</v>
      </c>
      <c r="G69">
        <v>202306</v>
      </c>
      <c r="H69" t="s">
        <v>278</v>
      </c>
      <c r="I69" t="s">
        <v>279</v>
      </c>
      <c r="J69" t="s">
        <v>91</v>
      </c>
      <c r="L69" t="s">
        <v>89</v>
      </c>
      <c r="M69" t="s">
        <v>90</v>
      </c>
      <c r="N69" t="s">
        <v>369</v>
      </c>
      <c r="O69" t="s">
        <v>81</v>
      </c>
      <c r="P69" t="str">
        <f>""</f>
        <v/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26.99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70.53</v>
      </c>
      <c r="BM69">
        <v>10.58</v>
      </c>
      <c r="BN69">
        <v>81.11</v>
      </c>
      <c r="BO69">
        <v>81.11</v>
      </c>
      <c r="BQ69" t="s">
        <v>370</v>
      </c>
      <c r="BR69" t="s">
        <v>371</v>
      </c>
      <c r="BS69" s="3">
        <v>44834</v>
      </c>
      <c r="BT69" s="4">
        <v>0.3576388888888889</v>
      </c>
      <c r="BU69" t="s">
        <v>93</v>
      </c>
      <c r="BV69" t="s">
        <v>85</v>
      </c>
      <c r="BY69">
        <v>1200</v>
      </c>
      <c r="BZ69" t="s">
        <v>86</v>
      </c>
      <c r="CA69" t="s">
        <v>94</v>
      </c>
      <c r="CC69" t="s">
        <v>90</v>
      </c>
      <c r="CD69">
        <v>46</v>
      </c>
      <c r="CE69" t="s">
        <v>128</v>
      </c>
      <c r="CI69">
        <v>1</v>
      </c>
      <c r="CJ69">
        <v>1</v>
      </c>
      <c r="CK69">
        <v>21</v>
      </c>
    </row>
    <row r="70" spans="1:89" x14ac:dyDescent="0.3">
      <c r="A70" t="s">
        <v>72</v>
      </c>
      <c r="B70" t="s">
        <v>73</v>
      </c>
      <c r="C70" t="s">
        <v>74</v>
      </c>
      <c r="E70" t="str">
        <f>"GAB2011853"</f>
        <v>GAB2011853</v>
      </c>
      <c r="F70" s="3">
        <v>44833</v>
      </c>
      <c r="G70">
        <v>202306</v>
      </c>
      <c r="H70" t="s">
        <v>75</v>
      </c>
      <c r="I70" t="s">
        <v>76</v>
      </c>
      <c r="J70" t="s">
        <v>77</v>
      </c>
      <c r="L70" t="s">
        <v>101</v>
      </c>
      <c r="M70" t="s">
        <v>102</v>
      </c>
      <c r="N70" t="s">
        <v>372</v>
      </c>
      <c r="O70" t="s">
        <v>124</v>
      </c>
      <c r="P70" t="str">
        <f>"CT076301"</f>
        <v>CT076301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52.2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2.4</v>
      </c>
      <c r="BK70">
        <v>3</v>
      </c>
      <c r="BL70">
        <v>141.65</v>
      </c>
      <c r="BM70">
        <v>21.25</v>
      </c>
      <c r="BN70">
        <v>162.9</v>
      </c>
      <c r="BO70">
        <v>162.9</v>
      </c>
      <c r="BQ70" t="s">
        <v>373</v>
      </c>
      <c r="BR70" t="s">
        <v>83</v>
      </c>
      <c r="BS70" t="s">
        <v>277</v>
      </c>
      <c r="BY70">
        <v>11876.7</v>
      </c>
      <c r="CC70" t="s">
        <v>102</v>
      </c>
      <c r="CD70">
        <v>2000</v>
      </c>
      <c r="CE70" t="s">
        <v>128</v>
      </c>
      <c r="CI70">
        <v>3</v>
      </c>
      <c r="CJ70" t="s">
        <v>277</v>
      </c>
      <c r="CK70">
        <v>41</v>
      </c>
    </row>
    <row r="71" spans="1:89" x14ac:dyDescent="0.3">
      <c r="A71" t="s">
        <v>72</v>
      </c>
      <c r="B71" t="s">
        <v>73</v>
      </c>
      <c r="C71" t="s">
        <v>74</v>
      </c>
      <c r="E71" t="str">
        <f>"GAB2011855"</f>
        <v>GAB2011855</v>
      </c>
      <c r="F71" s="3">
        <v>44833</v>
      </c>
      <c r="G71">
        <v>202306</v>
      </c>
      <c r="H71" t="s">
        <v>75</v>
      </c>
      <c r="I71" t="s">
        <v>76</v>
      </c>
      <c r="J71" t="s">
        <v>77</v>
      </c>
      <c r="L71" t="s">
        <v>89</v>
      </c>
      <c r="M71" t="s">
        <v>90</v>
      </c>
      <c r="N71" t="s">
        <v>91</v>
      </c>
      <c r="O71" t="s">
        <v>124</v>
      </c>
      <c r="P71" t="str">
        <f>"ATT:KEDIBONE"</f>
        <v>ATT:KEDIBONE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52.2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3.7</v>
      </c>
      <c r="BJ71">
        <v>5.0999999999999996</v>
      </c>
      <c r="BK71">
        <v>6</v>
      </c>
      <c r="BL71">
        <v>141.65</v>
      </c>
      <c r="BM71">
        <v>21.25</v>
      </c>
      <c r="BN71">
        <v>162.9</v>
      </c>
      <c r="BO71">
        <v>162.9</v>
      </c>
      <c r="BQ71" t="s">
        <v>374</v>
      </c>
      <c r="BR71" t="s">
        <v>83</v>
      </c>
      <c r="BS71" t="s">
        <v>277</v>
      </c>
      <c r="BY71">
        <v>25669.83</v>
      </c>
      <c r="CC71" t="s">
        <v>90</v>
      </c>
      <c r="CD71">
        <v>157</v>
      </c>
      <c r="CE71" t="s">
        <v>128</v>
      </c>
      <c r="CI71">
        <v>3</v>
      </c>
      <c r="CJ71" t="s">
        <v>277</v>
      </c>
      <c r="CK71">
        <v>41</v>
      </c>
    </row>
    <row r="72" spans="1:89" x14ac:dyDescent="0.3">
      <c r="A72" t="s">
        <v>72</v>
      </c>
      <c r="B72" t="s">
        <v>73</v>
      </c>
      <c r="C72" t="s">
        <v>74</v>
      </c>
      <c r="E72" t="str">
        <f>"GAB2011856"</f>
        <v>GAB2011856</v>
      </c>
      <c r="F72" s="3">
        <v>44833</v>
      </c>
      <c r="G72">
        <v>202306</v>
      </c>
      <c r="H72" t="s">
        <v>75</v>
      </c>
      <c r="I72" t="s">
        <v>76</v>
      </c>
      <c r="J72" t="s">
        <v>77</v>
      </c>
      <c r="L72" t="s">
        <v>89</v>
      </c>
      <c r="M72" t="s">
        <v>90</v>
      </c>
      <c r="N72" t="s">
        <v>150</v>
      </c>
      <c r="O72" t="s">
        <v>124</v>
      </c>
      <c r="P72" t="str">
        <f>"ATT:DEES"</f>
        <v>ATT:DEES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52.2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0.5</v>
      </c>
      <c r="BJ72">
        <v>1.7</v>
      </c>
      <c r="BK72">
        <v>2</v>
      </c>
      <c r="BL72">
        <v>141.65</v>
      </c>
      <c r="BM72">
        <v>21.25</v>
      </c>
      <c r="BN72">
        <v>162.9</v>
      </c>
      <c r="BO72">
        <v>162.9</v>
      </c>
      <c r="BQ72" t="s">
        <v>151</v>
      </c>
      <c r="BR72" t="s">
        <v>83</v>
      </c>
      <c r="BS72" t="s">
        <v>277</v>
      </c>
      <c r="BY72">
        <v>8463.84</v>
      </c>
      <c r="CC72" t="s">
        <v>90</v>
      </c>
      <c r="CD72">
        <v>157</v>
      </c>
      <c r="CE72" t="s">
        <v>128</v>
      </c>
      <c r="CI72">
        <v>3</v>
      </c>
      <c r="CJ72" t="s">
        <v>277</v>
      </c>
      <c r="CK72">
        <v>41</v>
      </c>
    </row>
    <row r="73" spans="1:89" x14ac:dyDescent="0.3">
      <c r="A73" t="s">
        <v>72</v>
      </c>
      <c r="B73" t="s">
        <v>73</v>
      </c>
      <c r="C73" t="s">
        <v>74</v>
      </c>
      <c r="E73" t="str">
        <f>"GAB2011861"</f>
        <v>GAB2011861</v>
      </c>
      <c r="F73" s="3">
        <v>44833</v>
      </c>
      <c r="G73">
        <v>202306</v>
      </c>
      <c r="H73" t="s">
        <v>75</v>
      </c>
      <c r="I73" t="s">
        <v>76</v>
      </c>
      <c r="J73" t="s">
        <v>77</v>
      </c>
      <c r="L73" t="s">
        <v>89</v>
      </c>
      <c r="M73" t="s">
        <v>90</v>
      </c>
      <c r="N73" t="s">
        <v>147</v>
      </c>
      <c r="O73" t="s">
        <v>124</v>
      </c>
      <c r="P73" t="str">
        <f>"CT076304"</f>
        <v>CT076304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52.2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0.3</v>
      </c>
      <c r="BJ73">
        <v>2.4</v>
      </c>
      <c r="BK73">
        <v>3</v>
      </c>
      <c r="BL73">
        <v>141.65</v>
      </c>
      <c r="BM73">
        <v>21.25</v>
      </c>
      <c r="BN73">
        <v>162.9</v>
      </c>
      <c r="BO73">
        <v>162.9</v>
      </c>
      <c r="BQ73" t="s">
        <v>148</v>
      </c>
      <c r="BR73" t="s">
        <v>83</v>
      </c>
      <c r="BS73" t="s">
        <v>277</v>
      </c>
      <c r="BY73">
        <v>11923.2</v>
      </c>
      <c r="CC73" t="s">
        <v>90</v>
      </c>
      <c r="CD73">
        <v>157</v>
      </c>
      <c r="CE73" t="s">
        <v>128</v>
      </c>
      <c r="CI73">
        <v>3</v>
      </c>
      <c r="CJ73" t="s">
        <v>277</v>
      </c>
      <c r="CK73">
        <v>41</v>
      </c>
    </row>
    <row r="74" spans="1:89" x14ac:dyDescent="0.3">
      <c r="A74" t="s">
        <v>72</v>
      </c>
      <c r="B74" t="s">
        <v>73</v>
      </c>
      <c r="C74" t="s">
        <v>74</v>
      </c>
      <c r="E74" t="str">
        <f>"GAB2011864"</f>
        <v>GAB2011864</v>
      </c>
      <c r="F74" s="3">
        <v>44833</v>
      </c>
      <c r="G74">
        <v>202306</v>
      </c>
      <c r="H74" t="s">
        <v>75</v>
      </c>
      <c r="I74" t="s">
        <v>76</v>
      </c>
      <c r="J74" t="s">
        <v>77</v>
      </c>
      <c r="L74" t="s">
        <v>78</v>
      </c>
      <c r="M74" t="s">
        <v>79</v>
      </c>
      <c r="N74" t="s">
        <v>375</v>
      </c>
      <c r="O74" t="s">
        <v>124</v>
      </c>
      <c r="P74" t="str">
        <f>"CT076266"</f>
        <v>CT076266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52.2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1.9</v>
      </c>
      <c r="BJ74">
        <v>6.5</v>
      </c>
      <c r="BK74">
        <v>7</v>
      </c>
      <c r="BL74">
        <v>141.65</v>
      </c>
      <c r="BM74">
        <v>21.25</v>
      </c>
      <c r="BN74">
        <v>162.9</v>
      </c>
      <c r="BO74">
        <v>162.9</v>
      </c>
      <c r="BQ74" t="s">
        <v>376</v>
      </c>
      <c r="BR74" t="s">
        <v>83</v>
      </c>
      <c r="BS74" t="s">
        <v>277</v>
      </c>
      <c r="BY74">
        <v>32636.799999999999</v>
      </c>
      <c r="CC74" t="s">
        <v>79</v>
      </c>
      <c r="CD74">
        <v>1</v>
      </c>
      <c r="CE74" t="s">
        <v>128</v>
      </c>
      <c r="CI74">
        <v>3</v>
      </c>
      <c r="CJ74" t="s">
        <v>277</v>
      </c>
      <c r="CK74">
        <v>41</v>
      </c>
    </row>
    <row r="75" spans="1:89" x14ac:dyDescent="0.3">
      <c r="A75" t="s">
        <v>72</v>
      </c>
      <c r="B75" t="s">
        <v>73</v>
      </c>
      <c r="C75" t="s">
        <v>74</v>
      </c>
      <c r="E75" t="str">
        <f>"GAB2011854"</f>
        <v>GAB2011854</v>
      </c>
      <c r="F75" s="3">
        <v>44833</v>
      </c>
      <c r="G75">
        <v>202306</v>
      </c>
      <c r="H75" t="s">
        <v>75</v>
      </c>
      <c r="I75" t="s">
        <v>76</v>
      </c>
      <c r="J75" t="s">
        <v>77</v>
      </c>
      <c r="L75" t="s">
        <v>75</v>
      </c>
      <c r="M75" t="s">
        <v>76</v>
      </c>
      <c r="N75" t="s">
        <v>377</v>
      </c>
      <c r="O75" t="s">
        <v>81</v>
      </c>
      <c r="P75" t="str">
        <f>"CT075835"</f>
        <v>CT075835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21.09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2.1</v>
      </c>
      <c r="BK75">
        <v>2.5</v>
      </c>
      <c r="BL75">
        <v>55.1</v>
      </c>
      <c r="BM75">
        <v>8.27</v>
      </c>
      <c r="BN75">
        <v>63.37</v>
      </c>
      <c r="BO75">
        <v>63.37</v>
      </c>
      <c r="BQ75" t="s">
        <v>378</v>
      </c>
      <c r="BR75" t="s">
        <v>83</v>
      </c>
      <c r="BS75" t="s">
        <v>277</v>
      </c>
      <c r="BY75">
        <v>10737.09</v>
      </c>
      <c r="BZ75" t="s">
        <v>86</v>
      </c>
      <c r="CC75" t="s">
        <v>76</v>
      </c>
      <c r="CD75">
        <v>7550</v>
      </c>
      <c r="CE75" t="s">
        <v>122</v>
      </c>
      <c r="CI75">
        <v>1</v>
      </c>
      <c r="CJ75" t="s">
        <v>277</v>
      </c>
      <c r="CK75">
        <v>22</v>
      </c>
    </row>
    <row r="76" spans="1:89" x14ac:dyDescent="0.3">
      <c r="A76" t="s">
        <v>72</v>
      </c>
      <c r="B76" t="s">
        <v>73</v>
      </c>
      <c r="C76" t="s">
        <v>74</v>
      </c>
      <c r="E76" t="str">
        <f>"GAB2011859"</f>
        <v>GAB2011859</v>
      </c>
      <c r="F76" s="3">
        <v>44833</v>
      </c>
      <c r="G76">
        <v>202306</v>
      </c>
      <c r="H76" t="s">
        <v>75</v>
      </c>
      <c r="I76" t="s">
        <v>76</v>
      </c>
      <c r="J76" t="s">
        <v>77</v>
      </c>
      <c r="L76" t="s">
        <v>89</v>
      </c>
      <c r="M76" t="s">
        <v>90</v>
      </c>
      <c r="N76" t="s">
        <v>91</v>
      </c>
      <c r="O76" t="s">
        <v>81</v>
      </c>
      <c r="P76" t="str">
        <f>"ATT:MINETTE"</f>
        <v>ATT:MINETTE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26.99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0.1</v>
      </c>
      <c r="BJ76">
        <v>1.7</v>
      </c>
      <c r="BK76">
        <v>2</v>
      </c>
      <c r="BL76">
        <v>70.53</v>
      </c>
      <c r="BM76">
        <v>10.58</v>
      </c>
      <c r="BN76">
        <v>81.11</v>
      </c>
      <c r="BO76">
        <v>81.11</v>
      </c>
      <c r="BQ76" t="s">
        <v>92</v>
      </c>
      <c r="BR76" t="s">
        <v>83</v>
      </c>
      <c r="BS76" s="3">
        <v>44834</v>
      </c>
      <c r="BT76" s="4">
        <v>0.35833333333333334</v>
      </c>
      <c r="BU76" t="s">
        <v>93</v>
      </c>
      <c r="BY76">
        <v>8604.44</v>
      </c>
      <c r="BZ76" t="s">
        <v>86</v>
      </c>
      <c r="CC76" t="s">
        <v>90</v>
      </c>
      <c r="CD76">
        <v>157</v>
      </c>
      <c r="CE76" t="s">
        <v>379</v>
      </c>
      <c r="CI76">
        <v>1</v>
      </c>
      <c r="CJ76">
        <v>1</v>
      </c>
      <c r="CK76">
        <v>21</v>
      </c>
    </row>
    <row r="77" spans="1:89" x14ac:dyDescent="0.3">
      <c r="A77" t="s">
        <v>72</v>
      </c>
      <c r="B77" t="s">
        <v>73</v>
      </c>
      <c r="C77" t="s">
        <v>74</v>
      </c>
      <c r="E77" t="str">
        <f>"GAB2011860"</f>
        <v>GAB2011860</v>
      </c>
      <c r="F77" s="3">
        <v>44833</v>
      </c>
      <c r="G77">
        <v>202306</v>
      </c>
      <c r="H77" t="s">
        <v>75</v>
      </c>
      <c r="I77" t="s">
        <v>76</v>
      </c>
      <c r="J77" t="s">
        <v>77</v>
      </c>
      <c r="L77" t="s">
        <v>75</v>
      </c>
      <c r="M77" t="s">
        <v>76</v>
      </c>
      <c r="N77" t="s">
        <v>380</v>
      </c>
      <c r="O77" t="s">
        <v>81</v>
      </c>
      <c r="P77" t="str">
        <f>"CT076305"</f>
        <v>CT076305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21.09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2.9</v>
      </c>
      <c r="BK77">
        <v>3</v>
      </c>
      <c r="BL77">
        <v>55.1</v>
      </c>
      <c r="BM77">
        <v>8.27</v>
      </c>
      <c r="BN77">
        <v>63.37</v>
      </c>
      <c r="BO77">
        <v>63.37</v>
      </c>
      <c r="BQ77" t="s">
        <v>381</v>
      </c>
      <c r="BR77" t="s">
        <v>83</v>
      </c>
      <c r="BS77" s="3">
        <v>44834</v>
      </c>
      <c r="BT77" s="4">
        <v>0.3756944444444445</v>
      </c>
      <c r="BU77" t="s">
        <v>382</v>
      </c>
      <c r="BV77" t="s">
        <v>85</v>
      </c>
      <c r="BY77">
        <v>14334.55</v>
      </c>
      <c r="BZ77" t="s">
        <v>86</v>
      </c>
      <c r="CA77" t="s">
        <v>383</v>
      </c>
      <c r="CC77" t="s">
        <v>76</v>
      </c>
      <c r="CD77">
        <v>7441</v>
      </c>
      <c r="CE77" t="s">
        <v>122</v>
      </c>
      <c r="CI77">
        <v>1</v>
      </c>
      <c r="CJ77">
        <v>1</v>
      </c>
      <c r="CK77">
        <v>22</v>
      </c>
    </row>
    <row r="78" spans="1:89" x14ac:dyDescent="0.3">
      <c r="A78" t="s">
        <v>72</v>
      </c>
      <c r="B78" t="s">
        <v>73</v>
      </c>
      <c r="C78" t="s">
        <v>74</v>
      </c>
      <c r="E78" t="str">
        <f>"GAB2011862"</f>
        <v>GAB2011862</v>
      </c>
      <c r="F78" s="3">
        <v>44833</v>
      </c>
      <c r="G78">
        <v>202306</v>
      </c>
      <c r="H78" t="s">
        <v>75</v>
      </c>
      <c r="I78" t="s">
        <v>76</v>
      </c>
      <c r="J78" t="s">
        <v>77</v>
      </c>
      <c r="L78" t="s">
        <v>109</v>
      </c>
      <c r="M78" t="s">
        <v>110</v>
      </c>
      <c r="N78" t="s">
        <v>111</v>
      </c>
      <c r="O78" t="s">
        <v>81</v>
      </c>
      <c r="P78" t="str">
        <f>"CT076307"</f>
        <v>CT076307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75.930000000000007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2.9</v>
      </c>
      <c r="BK78">
        <v>3</v>
      </c>
      <c r="BL78">
        <v>198.39</v>
      </c>
      <c r="BM78">
        <v>29.76</v>
      </c>
      <c r="BN78">
        <v>228.15</v>
      </c>
      <c r="BO78">
        <v>228.15</v>
      </c>
      <c r="BQ78" t="s">
        <v>112</v>
      </c>
      <c r="BR78" t="s">
        <v>83</v>
      </c>
      <c r="BS78" s="3">
        <v>44834</v>
      </c>
      <c r="BT78" s="4">
        <v>0.38750000000000001</v>
      </c>
      <c r="BU78" t="s">
        <v>113</v>
      </c>
      <c r="BV78" t="s">
        <v>85</v>
      </c>
      <c r="BY78">
        <v>14597.44</v>
      </c>
      <c r="BZ78" t="s">
        <v>86</v>
      </c>
      <c r="CA78" t="s">
        <v>114</v>
      </c>
      <c r="CC78" t="s">
        <v>110</v>
      </c>
      <c r="CD78">
        <v>300</v>
      </c>
      <c r="CE78" t="s">
        <v>122</v>
      </c>
      <c r="CI78">
        <v>1</v>
      </c>
      <c r="CJ78">
        <v>1</v>
      </c>
      <c r="CK78">
        <v>23</v>
      </c>
    </row>
    <row r="79" spans="1:89" x14ac:dyDescent="0.3">
      <c r="A79" t="s">
        <v>72</v>
      </c>
      <c r="B79" t="s">
        <v>73</v>
      </c>
      <c r="C79" t="s">
        <v>74</v>
      </c>
      <c r="E79" t="str">
        <f>"GAB2011863"</f>
        <v>GAB2011863</v>
      </c>
      <c r="F79" s="3">
        <v>44833</v>
      </c>
      <c r="G79">
        <v>202306</v>
      </c>
      <c r="H79" t="s">
        <v>75</v>
      </c>
      <c r="I79" t="s">
        <v>76</v>
      </c>
      <c r="J79" t="s">
        <v>77</v>
      </c>
      <c r="L79" t="s">
        <v>384</v>
      </c>
      <c r="M79" t="s">
        <v>385</v>
      </c>
      <c r="N79" t="s">
        <v>386</v>
      </c>
      <c r="O79" t="s">
        <v>81</v>
      </c>
      <c r="P79" t="str">
        <f>"CT076306"</f>
        <v>CT076306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21.09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0.3</v>
      </c>
      <c r="BJ79">
        <v>2.4</v>
      </c>
      <c r="BK79">
        <v>2.5</v>
      </c>
      <c r="BL79">
        <v>55.1</v>
      </c>
      <c r="BM79">
        <v>8.27</v>
      </c>
      <c r="BN79">
        <v>63.37</v>
      </c>
      <c r="BO79">
        <v>63.37</v>
      </c>
      <c r="BQ79" t="s">
        <v>387</v>
      </c>
      <c r="BR79" t="s">
        <v>83</v>
      </c>
      <c r="BS79" s="3">
        <v>44834</v>
      </c>
      <c r="BT79" s="4">
        <v>0.39374999999999999</v>
      </c>
      <c r="BU79" t="s">
        <v>388</v>
      </c>
      <c r="BV79" t="s">
        <v>85</v>
      </c>
      <c r="BY79">
        <v>11901.68</v>
      </c>
      <c r="BZ79" t="s">
        <v>86</v>
      </c>
      <c r="CA79" t="s">
        <v>389</v>
      </c>
      <c r="CC79" t="s">
        <v>385</v>
      </c>
      <c r="CD79">
        <v>7600</v>
      </c>
      <c r="CE79" t="s">
        <v>115</v>
      </c>
      <c r="CI79">
        <v>1</v>
      </c>
      <c r="CJ79">
        <v>1</v>
      </c>
      <c r="CK79">
        <v>22</v>
      </c>
    </row>
    <row r="80" spans="1:89" x14ac:dyDescent="0.3">
      <c r="A80" t="s">
        <v>72</v>
      </c>
      <c r="B80" t="s">
        <v>73</v>
      </c>
      <c r="C80" t="s">
        <v>74</v>
      </c>
      <c r="E80" t="str">
        <f>"GAB2011852"</f>
        <v>GAB2011852</v>
      </c>
      <c r="F80" s="3">
        <v>44833</v>
      </c>
      <c r="G80">
        <v>202306</v>
      </c>
      <c r="H80" t="s">
        <v>75</v>
      </c>
      <c r="I80" t="s">
        <v>76</v>
      </c>
      <c r="J80" t="s">
        <v>77</v>
      </c>
      <c r="L80" t="s">
        <v>390</v>
      </c>
      <c r="M80" t="s">
        <v>391</v>
      </c>
      <c r="N80" t="s">
        <v>392</v>
      </c>
      <c r="O80" t="s">
        <v>124</v>
      </c>
      <c r="P80" t="str">
        <f>"CT075407"</f>
        <v>CT075407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73.63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0.9</v>
      </c>
      <c r="BJ80">
        <v>2.5</v>
      </c>
      <c r="BK80">
        <v>3</v>
      </c>
      <c r="BL80">
        <v>197.63</v>
      </c>
      <c r="BM80">
        <v>29.64</v>
      </c>
      <c r="BN80">
        <v>227.27</v>
      </c>
      <c r="BO80">
        <v>227.27</v>
      </c>
      <c r="BQ80" t="s">
        <v>393</v>
      </c>
      <c r="BR80" t="s">
        <v>83</v>
      </c>
      <c r="BS80" t="s">
        <v>277</v>
      </c>
      <c r="BY80">
        <v>12620.1</v>
      </c>
      <c r="CC80" t="s">
        <v>391</v>
      </c>
      <c r="CD80">
        <v>9835</v>
      </c>
      <c r="CE80" t="s">
        <v>128</v>
      </c>
      <c r="CI80">
        <v>4</v>
      </c>
      <c r="CJ80" t="s">
        <v>277</v>
      </c>
      <c r="CK80">
        <v>43</v>
      </c>
    </row>
    <row r="81" spans="1:89" x14ac:dyDescent="0.3">
      <c r="A81" t="s">
        <v>72</v>
      </c>
      <c r="B81" t="s">
        <v>73</v>
      </c>
      <c r="C81" t="s">
        <v>74</v>
      </c>
      <c r="E81" t="str">
        <f>"GAB2011857"</f>
        <v>GAB2011857</v>
      </c>
      <c r="F81" s="3">
        <v>44833</v>
      </c>
      <c r="G81">
        <v>202306</v>
      </c>
      <c r="H81" t="s">
        <v>75</v>
      </c>
      <c r="I81" t="s">
        <v>76</v>
      </c>
      <c r="J81" t="s">
        <v>77</v>
      </c>
      <c r="L81" t="s">
        <v>394</v>
      </c>
      <c r="M81" t="s">
        <v>395</v>
      </c>
      <c r="N81" t="s">
        <v>396</v>
      </c>
      <c r="O81" t="s">
        <v>124</v>
      </c>
      <c r="P81" t="str">
        <f>"ORDGS010795"</f>
        <v>ORDGS010795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57.65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2.4</v>
      </c>
      <c r="BJ81">
        <v>6.4</v>
      </c>
      <c r="BK81">
        <v>7</v>
      </c>
      <c r="BL81">
        <v>155.88999999999999</v>
      </c>
      <c r="BM81">
        <v>23.38</v>
      </c>
      <c r="BN81">
        <v>179.27</v>
      </c>
      <c r="BO81">
        <v>179.27</v>
      </c>
      <c r="BQ81" t="s">
        <v>254</v>
      </c>
      <c r="BR81" t="s">
        <v>83</v>
      </c>
      <c r="BS81" t="s">
        <v>277</v>
      </c>
      <c r="BY81">
        <v>31815.3</v>
      </c>
      <c r="CC81" t="s">
        <v>395</v>
      </c>
      <c r="CD81">
        <v>7230</v>
      </c>
      <c r="CE81" t="s">
        <v>128</v>
      </c>
      <c r="CI81">
        <v>4</v>
      </c>
      <c r="CJ81" t="s">
        <v>277</v>
      </c>
      <c r="CK81">
        <v>44</v>
      </c>
    </row>
    <row r="82" spans="1:89" x14ac:dyDescent="0.3">
      <c r="A82" t="s">
        <v>72</v>
      </c>
      <c r="B82" t="s">
        <v>73</v>
      </c>
      <c r="C82" t="s">
        <v>74</v>
      </c>
      <c r="E82" t="str">
        <f>"GAB2011858"</f>
        <v>GAB2011858</v>
      </c>
      <c r="F82" s="3">
        <v>44833</v>
      </c>
      <c r="G82">
        <v>202306</v>
      </c>
      <c r="H82" t="s">
        <v>75</v>
      </c>
      <c r="I82" t="s">
        <v>76</v>
      </c>
      <c r="J82" t="s">
        <v>77</v>
      </c>
      <c r="L82" t="s">
        <v>397</v>
      </c>
      <c r="M82" t="s">
        <v>398</v>
      </c>
      <c r="N82" t="s">
        <v>399</v>
      </c>
      <c r="O82" t="s">
        <v>124</v>
      </c>
      <c r="P82" t="str">
        <f>"CT076021"</f>
        <v>CT076021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57.65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2.6</v>
      </c>
      <c r="BK82">
        <v>3</v>
      </c>
      <c r="BL82">
        <v>155.88999999999999</v>
      </c>
      <c r="BM82">
        <v>23.38</v>
      </c>
      <c r="BN82">
        <v>179.27</v>
      </c>
      <c r="BO82">
        <v>179.27</v>
      </c>
      <c r="BQ82" t="s">
        <v>400</v>
      </c>
      <c r="BR82" t="s">
        <v>83</v>
      </c>
      <c r="BS82" t="s">
        <v>277</v>
      </c>
      <c r="BY82">
        <v>13110</v>
      </c>
      <c r="CC82" t="s">
        <v>398</v>
      </c>
      <c r="CD82">
        <v>6850</v>
      </c>
      <c r="CE82" t="s">
        <v>128</v>
      </c>
      <c r="CI82">
        <v>4</v>
      </c>
      <c r="CJ82" t="s">
        <v>277</v>
      </c>
      <c r="CK82">
        <v>44</v>
      </c>
    </row>
    <row r="83" spans="1:89" x14ac:dyDescent="0.3">
      <c r="A83" t="s">
        <v>72</v>
      </c>
      <c r="B83" t="s">
        <v>73</v>
      </c>
      <c r="C83" t="s">
        <v>74</v>
      </c>
      <c r="E83" t="str">
        <f>"080010578231"</f>
        <v>080010578231</v>
      </c>
      <c r="F83" s="3">
        <v>44805</v>
      </c>
      <c r="G83">
        <v>202306</v>
      </c>
      <c r="H83" t="s">
        <v>401</v>
      </c>
      <c r="I83" t="s">
        <v>402</v>
      </c>
      <c r="J83" t="s">
        <v>403</v>
      </c>
      <c r="L83" t="s">
        <v>75</v>
      </c>
      <c r="M83" t="s">
        <v>76</v>
      </c>
      <c r="N83" t="s">
        <v>91</v>
      </c>
      <c r="O83" t="s">
        <v>124</v>
      </c>
      <c r="P83" t="str">
        <f>"-"</f>
        <v>-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60.2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0.4</v>
      </c>
      <c r="BJ83">
        <v>1.3</v>
      </c>
      <c r="BK83">
        <v>2</v>
      </c>
      <c r="BL83">
        <v>149.65</v>
      </c>
      <c r="BM83">
        <v>22.45</v>
      </c>
      <c r="BN83">
        <v>172.1</v>
      </c>
      <c r="BO83">
        <v>172.1</v>
      </c>
      <c r="BP83" t="s">
        <v>277</v>
      </c>
      <c r="BQ83" t="s">
        <v>404</v>
      </c>
      <c r="BR83" t="s">
        <v>405</v>
      </c>
      <c r="BS83" s="3">
        <v>44809</v>
      </c>
      <c r="BT83" s="4">
        <v>0.50277777777777777</v>
      </c>
      <c r="BU83" t="s">
        <v>361</v>
      </c>
      <c r="BV83" t="s">
        <v>85</v>
      </c>
      <c r="BY83">
        <v>6421.37</v>
      </c>
      <c r="CA83" t="s">
        <v>362</v>
      </c>
      <c r="CC83" t="s">
        <v>76</v>
      </c>
      <c r="CD83">
        <v>7460</v>
      </c>
      <c r="CE83" t="s">
        <v>406</v>
      </c>
      <c r="CI83">
        <v>3</v>
      </c>
      <c r="CJ83">
        <v>2</v>
      </c>
      <c r="CK83">
        <v>41</v>
      </c>
    </row>
    <row r="84" spans="1:89" x14ac:dyDescent="0.3">
      <c r="A84" t="s">
        <v>72</v>
      </c>
      <c r="B84" t="s">
        <v>73</v>
      </c>
      <c r="C84" t="s">
        <v>74</v>
      </c>
      <c r="E84" t="str">
        <f>"GAB2011396"</f>
        <v>GAB2011396</v>
      </c>
      <c r="F84" s="3">
        <v>44805</v>
      </c>
      <c r="G84">
        <v>202306</v>
      </c>
      <c r="H84" t="s">
        <v>75</v>
      </c>
      <c r="I84" t="s">
        <v>76</v>
      </c>
      <c r="J84" t="s">
        <v>77</v>
      </c>
      <c r="L84" t="s">
        <v>200</v>
      </c>
      <c r="M84" t="s">
        <v>201</v>
      </c>
      <c r="N84" t="s">
        <v>202</v>
      </c>
      <c r="O84" t="s">
        <v>81</v>
      </c>
      <c r="P84" t="str">
        <f>"CT075752"</f>
        <v>CT075752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60.32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0.6</v>
      </c>
      <c r="BJ84">
        <v>1.6</v>
      </c>
      <c r="BK84">
        <v>2</v>
      </c>
      <c r="BL84">
        <v>144.68</v>
      </c>
      <c r="BM84">
        <v>21.7</v>
      </c>
      <c r="BN84">
        <v>166.38</v>
      </c>
      <c r="BO84">
        <v>166.38</v>
      </c>
      <c r="BQ84" t="s">
        <v>203</v>
      </c>
      <c r="BR84" t="s">
        <v>83</v>
      </c>
      <c r="BS84" s="3">
        <v>44806</v>
      </c>
      <c r="BT84" s="4">
        <v>0.42291666666666666</v>
      </c>
      <c r="BU84" t="s">
        <v>407</v>
      </c>
      <c r="BV84" t="s">
        <v>85</v>
      </c>
      <c r="BY84">
        <v>8163.54</v>
      </c>
      <c r="BZ84" t="s">
        <v>86</v>
      </c>
      <c r="CA84" t="s">
        <v>408</v>
      </c>
      <c r="CC84" t="s">
        <v>201</v>
      </c>
      <c r="CD84">
        <v>9700</v>
      </c>
      <c r="CE84" t="s">
        <v>409</v>
      </c>
      <c r="CI84">
        <v>2</v>
      </c>
      <c r="CJ84">
        <v>1</v>
      </c>
      <c r="CK84">
        <v>23</v>
      </c>
    </row>
    <row r="85" spans="1:89" x14ac:dyDescent="0.3">
      <c r="A85" t="s">
        <v>72</v>
      </c>
      <c r="B85" t="s">
        <v>73</v>
      </c>
      <c r="C85" t="s">
        <v>74</v>
      </c>
      <c r="E85" t="str">
        <f>"GAB2011397"</f>
        <v>GAB2011397</v>
      </c>
      <c r="F85" s="3">
        <v>44805</v>
      </c>
      <c r="G85">
        <v>202306</v>
      </c>
      <c r="H85" t="s">
        <v>75</v>
      </c>
      <c r="I85" t="s">
        <v>76</v>
      </c>
      <c r="J85" t="s">
        <v>77</v>
      </c>
      <c r="L85" t="s">
        <v>410</v>
      </c>
      <c r="M85" t="s">
        <v>411</v>
      </c>
      <c r="N85" t="s">
        <v>412</v>
      </c>
      <c r="O85" t="s">
        <v>81</v>
      </c>
      <c r="P85" t="str">
        <f>"CT075754"</f>
        <v>CT075754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54.45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2.1</v>
      </c>
      <c r="BK85">
        <v>2.5</v>
      </c>
      <c r="BL85">
        <v>130.6</v>
      </c>
      <c r="BM85">
        <v>19.59</v>
      </c>
      <c r="BN85">
        <v>150.19</v>
      </c>
      <c r="BO85">
        <v>150.19</v>
      </c>
      <c r="BQ85" t="s">
        <v>413</v>
      </c>
      <c r="BR85" t="s">
        <v>83</v>
      </c>
      <c r="BS85" s="3">
        <v>44806</v>
      </c>
      <c r="BT85" s="4">
        <v>0.67986111111111114</v>
      </c>
      <c r="BU85" t="s">
        <v>414</v>
      </c>
      <c r="BV85" t="s">
        <v>106</v>
      </c>
      <c r="BY85">
        <v>10579.53</v>
      </c>
      <c r="BZ85" t="s">
        <v>86</v>
      </c>
      <c r="CA85" t="s">
        <v>415</v>
      </c>
      <c r="CC85" t="s">
        <v>411</v>
      </c>
      <c r="CD85">
        <v>7130</v>
      </c>
      <c r="CE85" t="s">
        <v>108</v>
      </c>
      <c r="CI85">
        <v>1</v>
      </c>
      <c r="CJ85">
        <v>1</v>
      </c>
      <c r="CK85">
        <v>24</v>
      </c>
    </row>
    <row r="86" spans="1:89" x14ac:dyDescent="0.3">
      <c r="A86" t="s">
        <v>72</v>
      </c>
      <c r="B86" t="s">
        <v>73</v>
      </c>
      <c r="C86" t="s">
        <v>74</v>
      </c>
      <c r="E86" t="str">
        <f>"GAB2011398"</f>
        <v>GAB2011398</v>
      </c>
      <c r="F86" s="3">
        <v>44805</v>
      </c>
      <c r="G86">
        <v>202306</v>
      </c>
      <c r="H86" t="s">
        <v>75</v>
      </c>
      <c r="I86" t="s">
        <v>76</v>
      </c>
      <c r="J86" t="s">
        <v>77</v>
      </c>
      <c r="L86" t="s">
        <v>289</v>
      </c>
      <c r="M86" t="s">
        <v>290</v>
      </c>
      <c r="N86" t="s">
        <v>416</v>
      </c>
      <c r="O86" t="s">
        <v>81</v>
      </c>
      <c r="P86" t="str">
        <f>"CT075753"</f>
        <v>CT075753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38.909999999999997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2.1</v>
      </c>
      <c r="BK86">
        <v>2.5</v>
      </c>
      <c r="BL86">
        <v>93.33</v>
      </c>
      <c r="BM86">
        <v>14</v>
      </c>
      <c r="BN86">
        <v>107.33</v>
      </c>
      <c r="BO86">
        <v>107.33</v>
      </c>
      <c r="BQ86" t="s">
        <v>417</v>
      </c>
      <c r="BR86" t="s">
        <v>83</v>
      </c>
      <c r="BS86" s="3">
        <v>44809</v>
      </c>
      <c r="BT86" s="4">
        <v>0.73333333333333339</v>
      </c>
      <c r="BU86" t="s">
        <v>418</v>
      </c>
      <c r="BV86" t="s">
        <v>106</v>
      </c>
      <c r="BY86">
        <v>10725</v>
      </c>
      <c r="BZ86" t="s">
        <v>86</v>
      </c>
      <c r="CA86" t="s">
        <v>419</v>
      </c>
      <c r="CC86" t="s">
        <v>290</v>
      </c>
      <c r="CD86">
        <v>4001</v>
      </c>
      <c r="CE86" t="s">
        <v>88</v>
      </c>
      <c r="CI86">
        <v>1</v>
      </c>
      <c r="CJ86">
        <v>2</v>
      </c>
      <c r="CK86">
        <v>21</v>
      </c>
    </row>
    <row r="87" spans="1:89" x14ac:dyDescent="0.3">
      <c r="A87" t="s">
        <v>72</v>
      </c>
      <c r="B87" t="s">
        <v>73</v>
      </c>
      <c r="C87" t="s">
        <v>74</v>
      </c>
      <c r="E87" t="str">
        <f>"GAB2011401"</f>
        <v>GAB2011401</v>
      </c>
      <c r="F87" s="3">
        <v>44805</v>
      </c>
      <c r="G87">
        <v>202306</v>
      </c>
      <c r="H87" t="s">
        <v>75</v>
      </c>
      <c r="I87" t="s">
        <v>76</v>
      </c>
      <c r="J87" t="s">
        <v>77</v>
      </c>
      <c r="L87" t="s">
        <v>384</v>
      </c>
      <c r="M87" t="s">
        <v>385</v>
      </c>
      <c r="N87" t="s">
        <v>420</v>
      </c>
      <c r="O87" t="s">
        <v>81</v>
      </c>
      <c r="P87" t="str">
        <f>"CT075761"</f>
        <v>CT075761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24.32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2.1</v>
      </c>
      <c r="BK87">
        <v>2.5</v>
      </c>
      <c r="BL87">
        <v>58.33</v>
      </c>
      <c r="BM87">
        <v>8.75</v>
      </c>
      <c r="BN87">
        <v>67.08</v>
      </c>
      <c r="BO87">
        <v>67.08</v>
      </c>
      <c r="BQ87" t="s">
        <v>421</v>
      </c>
      <c r="BR87" t="s">
        <v>83</v>
      </c>
      <c r="BS87" s="3">
        <v>44806</v>
      </c>
      <c r="BT87" s="4">
        <v>0.41666666666666669</v>
      </c>
      <c r="BU87" t="s">
        <v>422</v>
      </c>
      <c r="BV87" t="s">
        <v>85</v>
      </c>
      <c r="BY87">
        <v>10281.66</v>
      </c>
      <c r="BZ87" t="s">
        <v>86</v>
      </c>
      <c r="CC87" t="s">
        <v>385</v>
      </c>
      <c r="CD87">
        <v>7600</v>
      </c>
      <c r="CE87" t="s">
        <v>423</v>
      </c>
      <c r="CI87">
        <v>1</v>
      </c>
      <c r="CJ87">
        <v>1</v>
      </c>
      <c r="CK87">
        <v>22</v>
      </c>
    </row>
    <row r="88" spans="1:89" x14ac:dyDescent="0.3">
      <c r="A88" t="s">
        <v>72</v>
      </c>
      <c r="B88" t="s">
        <v>73</v>
      </c>
      <c r="C88" t="s">
        <v>74</v>
      </c>
      <c r="E88" t="str">
        <f>"GAB2011402"</f>
        <v>GAB2011402</v>
      </c>
      <c r="F88" s="3">
        <v>44805</v>
      </c>
      <c r="G88">
        <v>202306</v>
      </c>
      <c r="H88" t="s">
        <v>75</v>
      </c>
      <c r="I88" t="s">
        <v>76</v>
      </c>
      <c r="J88" t="s">
        <v>77</v>
      </c>
      <c r="L88" t="s">
        <v>424</v>
      </c>
      <c r="M88" t="s">
        <v>425</v>
      </c>
      <c r="N88" t="s">
        <v>426</v>
      </c>
      <c r="O88" t="s">
        <v>81</v>
      </c>
      <c r="P88" t="str">
        <f>"CT075762"</f>
        <v>CT075762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60.32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0.6</v>
      </c>
      <c r="BJ88">
        <v>1.6</v>
      </c>
      <c r="BK88">
        <v>2</v>
      </c>
      <c r="BL88">
        <v>144.68</v>
      </c>
      <c r="BM88">
        <v>21.7</v>
      </c>
      <c r="BN88">
        <v>166.38</v>
      </c>
      <c r="BO88">
        <v>166.38</v>
      </c>
      <c r="BQ88" t="s">
        <v>427</v>
      </c>
      <c r="BR88" t="s">
        <v>83</v>
      </c>
      <c r="BS88" s="3">
        <v>44809</v>
      </c>
      <c r="BT88" s="4">
        <v>0.4368055555555555</v>
      </c>
      <c r="BU88" t="s">
        <v>428</v>
      </c>
      <c r="BV88" t="s">
        <v>85</v>
      </c>
      <c r="BY88">
        <v>8220.2999999999993</v>
      </c>
      <c r="BZ88" t="s">
        <v>86</v>
      </c>
      <c r="CA88" t="s">
        <v>429</v>
      </c>
      <c r="CC88" t="s">
        <v>425</v>
      </c>
      <c r="CD88">
        <v>8800</v>
      </c>
      <c r="CE88" t="s">
        <v>430</v>
      </c>
      <c r="CI88">
        <v>2</v>
      </c>
      <c r="CJ88">
        <v>2</v>
      </c>
      <c r="CK88">
        <v>23</v>
      </c>
    </row>
    <row r="89" spans="1:89" x14ac:dyDescent="0.3">
      <c r="A89" t="s">
        <v>72</v>
      </c>
      <c r="B89" t="s">
        <v>73</v>
      </c>
      <c r="C89" t="s">
        <v>74</v>
      </c>
      <c r="E89" t="str">
        <f>"GAB2011403"</f>
        <v>GAB2011403</v>
      </c>
      <c r="F89" s="3">
        <v>44805</v>
      </c>
      <c r="G89">
        <v>202306</v>
      </c>
      <c r="H89" t="s">
        <v>75</v>
      </c>
      <c r="I89" t="s">
        <v>76</v>
      </c>
      <c r="J89" t="s">
        <v>77</v>
      </c>
      <c r="L89" t="s">
        <v>431</v>
      </c>
      <c r="M89" t="s">
        <v>432</v>
      </c>
      <c r="N89" t="s">
        <v>433</v>
      </c>
      <c r="O89" t="s">
        <v>81</v>
      </c>
      <c r="P89" t="str">
        <f>"010103 009981"</f>
        <v>010103 009981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31.13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2</v>
      </c>
      <c r="BK89">
        <v>2</v>
      </c>
      <c r="BL89">
        <v>74.67</v>
      </c>
      <c r="BM89">
        <v>11.2</v>
      </c>
      <c r="BN89">
        <v>85.87</v>
      </c>
      <c r="BO89">
        <v>85.87</v>
      </c>
      <c r="BQ89" t="s">
        <v>434</v>
      </c>
      <c r="BR89" t="s">
        <v>83</v>
      </c>
      <c r="BS89" s="3">
        <v>44806</v>
      </c>
      <c r="BT89" s="4">
        <v>0.42083333333333334</v>
      </c>
      <c r="BU89" t="s">
        <v>435</v>
      </c>
      <c r="BV89" t="s">
        <v>85</v>
      </c>
      <c r="BY89">
        <v>10152.84</v>
      </c>
      <c r="BZ89" t="s">
        <v>86</v>
      </c>
      <c r="CA89" t="s">
        <v>436</v>
      </c>
      <c r="CC89" t="s">
        <v>432</v>
      </c>
      <c r="CD89">
        <v>5200</v>
      </c>
      <c r="CE89" t="s">
        <v>122</v>
      </c>
      <c r="CI89">
        <v>1</v>
      </c>
      <c r="CJ89">
        <v>1</v>
      </c>
      <c r="CK89">
        <v>21</v>
      </c>
    </row>
    <row r="90" spans="1:89" x14ac:dyDescent="0.3">
      <c r="A90" t="s">
        <v>72</v>
      </c>
      <c r="B90" t="s">
        <v>73</v>
      </c>
      <c r="C90" t="s">
        <v>74</v>
      </c>
      <c r="E90" t="str">
        <f>"GAB2011405"</f>
        <v>GAB2011405</v>
      </c>
      <c r="F90" s="3">
        <v>44805</v>
      </c>
      <c r="G90">
        <v>202306</v>
      </c>
      <c r="H90" t="s">
        <v>75</v>
      </c>
      <c r="I90" t="s">
        <v>76</v>
      </c>
      <c r="J90" t="s">
        <v>77</v>
      </c>
      <c r="L90" t="s">
        <v>437</v>
      </c>
      <c r="M90" t="s">
        <v>438</v>
      </c>
      <c r="N90" t="s">
        <v>439</v>
      </c>
      <c r="O90" t="s">
        <v>81</v>
      </c>
      <c r="P90" t="str">
        <f>"CT075743"</f>
        <v>CT075743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73.94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0.9</v>
      </c>
      <c r="BJ90">
        <v>2.4</v>
      </c>
      <c r="BK90">
        <v>2.5</v>
      </c>
      <c r="BL90">
        <v>177.35</v>
      </c>
      <c r="BM90">
        <v>26.6</v>
      </c>
      <c r="BN90">
        <v>203.95</v>
      </c>
      <c r="BO90">
        <v>203.95</v>
      </c>
      <c r="BQ90" t="s">
        <v>440</v>
      </c>
      <c r="BR90" t="s">
        <v>83</v>
      </c>
      <c r="BS90" s="3">
        <v>44806</v>
      </c>
      <c r="BT90" s="4">
        <v>0.38819444444444445</v>
      </c>
      <c r="BU90" t="s">
        <v>441</v>
      </c>
      <c r="BV90" t="s">
        <v>85</v>
      </c>
      <c r="BY90">
        <v>11924.77</v>
      </c>
      <c r="BZ90" t="s">
        <v>86</v>
      </c>
      <c r="CA90" t="s">
        <v>442</v>
      </c>
      <c r="CC90" t="s">
        <v>438</v>
      </c>
      <c r="CD90">
        <v>2515</v>
      </c>
      <c r="CE90" t="s">
        <v>443</v>
      </c>
      <c r="CI90">
        <v>1</v>
      </c>
      <c r="CJ90">
        <v>1</v>
      </c>
      <c r="CK90">
        <v>23</v>
      </c>
    </row>
    <row r="91" spans="1:89" x14ac:dyDescent="0.3">
      <c r="A91" t="s">
        <v>72</v>
      </c>
      <c r="B91" t="s">
        <v>73</v>
      </c>
      <c r="C91" t="s">
        <v>74</v>
      </c>
      <c r="E91" t="str">
        <f>"GAB2011407"</f>
        <v>GAB2011407</v>
      </c>
      <c r="F91" s="3">
        <v>44805</v>
      </c>
      <c r="G91">
        <v>202306</v>
      </c>
      <c r="H91" t="s">
        <v>75</v>
      </c>
      <c r="I91" t="s">
        <v>76</v>
      </c>
      <c r="J91" t="s">
        <v>77</v>
      </c>
      <c r="L91" t="s">
        <v>75</v>
      </c>
      <c r="M91" t="s">
        <v>76</v>
      </c>
      <c r="N91" t="s">
        <v>167</v>
      </c>
      <c r="O91" t="s">
        <v>81</v>
      </c>
      <c r="P91" t="str">
        <f>"CT075747"</f>
        <v>CT075747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24.32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0.3</v>
      </c>
      <c r="BJ91">
        <v>2.4</v>
      </c>
      <c r="BK91">
        <v>2.5</v>
      </c>
      <c r="BL91">
        <v>58.33</v>
      </c>
      <c r="BM91">
        <v>8.75</v>
      </c>
      <c r="BN91">
        <v>67.08</v>
      </c>
      <c r="BO91">
        <v>67.08</v>
      </c>
      <c r="BQ91" t="s">
        <v>168</v>
      </c>
      <c r="BR91" t="s">
        <v>83</v>
      </c>
      <c r="BS91" s="3">
        <v>44806</v>
      </c>
      <c r="BT91" s="4">
        <v>0.35416666666666669</v>
      </c>
      <c r="BU91" t="s">
        <v>444</v>
      </c>
      <c r="BV91" t="s">
        <v>85</v>
      </c>
      <c r="BY91">
        <v>11773.8</v>
      </c>
      <c r="BZ91" t="s">
        <v>86</v>
      </c>
      <c r="CA91" t="s">
        <v>170</v>
      </c>
      <c r="CC91" t="s">
        <v>76</v>
      </c>
      <c r="CD91">
        <v>7441</v>
      </c>
      <c r="CE91" t="s">
        <v>318</v>
      </c>
      <c r="CI91">
        <v>1</v>
      </c>
      <c r="CJ91">
        <v>1</v>
      </c>
      <c r="CK91">
        <v>22</v>
      </c>
    </row>
    <row r="92" spans="1:89" x14ac:dyDescent="0.3">
      <c r="A92" t="s">
        <v>72</v>
      </c>
      <c r="B92" t="s">
        <v>73</v>
      </c>
      <c r="C92" t="s">
        <v>74</v>
      </c>
      <c r="E92" t="str">
        <f>"GAB2011409"</f>
        <v>GAB2011409</v>
      </c>
      <c r="F92" s="3">
        <v>44805</v>
      </c>
      <c r="G92">
        <v>202306</v>
      </c>
      <c r="H92" t="s">
        <v>75</v>
      </c>
      <c r="I92" t="s">
        <v>76</v>
      </c>
      <c r="J92" t="s">
        <v>77</v>
      </c>
      <c r="L92" t="s">
        <v>75</v>
      </c>
      <c r="M92" t="s">
        <v>76</v>
      </c>
      <c r="N92" t="s">
        <v>230</v>
      </c>
      <c r="O92" t="s">
        <v>81</v>
      </c>
      <c r="P92" t="str">
        <f>"CT075750"</f>
        <v>CT075750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24.32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0.6</v>
      </c>
      <c r="BJ92">
        <v>1.9</v>
      </c>
      <c r="BK92">
        <v>2</v>
      </c>
      <c r="BL92">
        <v>58.33</v>
      </c>
      <c r="BM92">
        <v>8.75</v>
      </c>
      <c r="BN92">
        <v>67.08</v>
      </c>
      <c r="BO92">
        <v>67.08</v>
      </c>
      <c r="BQ92" t="s">
        <v>231</v>
      </c>
      <c r="BR92" t="s">
        <v>83</v>
      </c>
      <c r="BS92" s="3">
        <v>44806</v>
      </c>
      <c r="BT92" s="4">
        <v>0.43402777777777773</v>
      </c>
      <c r="BU92" t="s">
        <v>445</v>
      </c>
      <c r="BV92" t="s">
        <v>85</v>
      </c>
      <c r="BY92">
        <v>9570</v>
      </c>
      <c r="BZ92" t="s">
        <v>86</v>
      </c>
      <c r="CA92" t="s">
        <v>233</v>
      </c>
      <c r="CC92" t="s">
        <v>76</v>
      </c>
      <c r="CD92">
        <v>7806</v>
      </c>
      <c r="CE92" t="s">
        <v>323</v>
      </c>
      <c r="CI92">
        <v>1</v>
      </c>
      <c r="CJ92">
        <v>1</v>
      </c>
      <c r="CK92">
        <v>22</v>
      </c>
    </row>
    <row r="93" spans="1:89" x14ac:dyDescent="0.3">
      <c r="A93" t="s">
        <v>72</v>
      </c>
      <c r="B93" t="s">
        <v>73</v>
      </c>
      <c r="C93" t="s">
        <v>74</v>
      </c>
      <c r="E93" t="str">
        <f>"GAB2011410"</f>
        <v>GAB2011410</v>
      </c>
      <c r="F93" s="3">
        <v>44805</v>
      </c>
      <c r="G93">
        <v>202306</v>
      </c>
      <c r="H93" t="s">
        <v>75</v>
      </c>
      <c r="I93" t="s">
        <v>76</v>
      </c>
      <c r="J93" t="s">
        <v>77</v>
      </c>
      <c r="L93" t="s">
        <v>446</v>
      </c>
      <c r="M93" t="s">
        <v>447</v>
      </c>
      <c r="N93" t="s">
        <v>448</v>
      </c>
      <c r="O93" t="s">
        <v>81</v>
      </c>
      <c r="P93" t="str">
        <f>"CT075751"</f>
        <v>CT075751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73.94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2.5</v>
      </c>
      <c r="BK93">
        <v>2.5</v>
      </c>
      <c r="BL93">
        <v>177.35</v>
      </c>
      <c r="BM93">
        <v>26.6</v>
      </c>
      <c r="BN93">
        <v>203.95</v>
      </c>
      <c r="BO93">
        <v>203.95</v>
      </c>
      <c r="BQ93" t="s">
        <v>160</v>
      </c>
      <c r="BR93" t="s">
        <v>83</v>
      </c>
      <c r="BS93" s="3">
        <v>44810</v>
      </c>
      <c r="BT93" s="4">
        <v>0.62013888888888891</v>
      </c>
      <c r="BU93" t="s">
        <v>449</v>
      </c>
      <c r="BV93" t="s">
        <v>106</v>
      </c>
      <c r="BY93">
        <v>12461.19</v>
      </c>
      <c r="BZ93" t="s">
        <v>86</v>
      </c>
      <c r="CA93" t="s">
        <v>450</v>
      </c>
      <c r="CC93" t="s">
        <v>447</v>
      </c>
      <c r="CD93">
        <v>2350</v>
      </c>
      <c r="CE93" t="s">
        <v>122</v>
      </c>
      <c r="CI93">
        <v>1</v>
      </c>
      <c r="CJ93">
        <v>3</v>
      </c>
      <c r="CK93">
        <v>23</v>
      </c>
    </row>
    <row r="94" spans="1:89" x14ac:dyDescent="0.3">
      <c r="A94" t="s">
        <v>72</v>
      </c>
      <c r="B94" t="s">
        <v>73</v>
      </c>
      <c r="C94" t="s">
        <v>74</v>
      </c>
      <c r="E94" t="str">
        <f>"GAB2011412"</f>
        <v>GAB2011412</v>
      </c>
      <c r="F94" s="3">
        <v>44805</v>
      </c>
      <c r="G94">
        <v>202306</v>
      </c>
      <c r="H94" t="s">
        <v>75</v>
      </c>
      <c r="I94" t="s">
        <v>76</v>
      </c>
      <c r="J94" t="s">
        <v>77</v>
      </c>
      <c r="L94" t="s">
        <v>75</v>
      </c>
      <c r="M94" t="s">
        <v>76</v>
      </c>
      <c r="N94" t="s">
        <v>451</v>
      </c>
      <c r="O94" t="s">
        <v>81</v>
      </c>
      <c r="P94" t="str">
        <f>"CT075755"</f>
        <v>CT075755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24.32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0.4</v>
      </c>
      <c r="BJ94">
        <v>2.6</v>
      </c>
      <c r="BK94">
        <v>3</v>
      </c>
      <c r="BL94">
        <v>58.33</v>
      </c>
      <c r="BM94">
        <v>8.75</v>
      </c>
      <c r="BN94">
        <v>67.08</v>
      </c>
      <c r="BO94">
        <v>67.08</v>
      </c>
      <c r="BQ94" t="s">
        <v>452</v>
      </c>
      <c r="BR94" t="s">
        <v>83</v>
      </c>
      <c r="BS94" s="3">
        <v>44806</v>
      </c>
      <c r="BT94" s="4">
        <v>0.33680555555555558</v>
      </c>
      <c r="BU94" t="s">
        <v>453</v>
      </c>
      <c r="BV94" t="s">
        <v>85</v>
      </c>
      <c r="BY94">
        <v>12936</v>
      </c>
      <c r="BZ94" t="s">
        <v>86</v>
      </c>
      <c r="CA94" t="s">
        <v>140</v>
      </c>
      <c r="CC94" t="s">
        <v>76</v>
      </c>
      <c r="CD94">
        <v>7550</v>
      </c>
      <c r="CE94" t="s">
        <v>454</v>
      </c>
      <c r="CI94">
        <v>1</v>
      </c>
      <c r="CJ94">
        <v>1</v>
      </c>
      <c r="CK94">
        <v>22</v>
      </c>
    </row>
    <row r="95" spans="1:89" x14ac:dyDescent="0.3">
      <c r="A95" t="s">
        <v>72</v>
      </c>
      <c r="B95" t="s">
        <v>73</v>
      </c>
      <c r="C95" t="s">
        <v>74</v>
      </c>
      <c r="E95" t="str">
        <f>"GAB2011413"</f>
        <v>GAB2011413</v>
      </c>
      <c r="F95" s="3">
        <v>44805</v>
      </c>
      <c r="G95">
        <v>202306</v>
      </c>
      <c r="H95" t="s">
        <v>75</v>
      </c>
      <c r="I95" t="s">
        <v>76</v>
      </c>
      <c r="J95" t="s">
        <v>77</v>
      </c>
      <c r="L95" t="s">
        <v>75</v>
      </c>
      <c r="M95" t="s">
        <v>76</v>
      </c>
      <c r="N95" t="s">
        <v>455</v>
      </c>
      <c r="O95" t="s">
        <v>81</v>
      </c>
      <c r="P95" t="str">
        <f>"CT075774"</f>
        <v>CT075774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24.32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0.6</v>
      </c>
      <c r="BJ95">
        <v>1.7</v>
      </c>
      <c r="BK95">
        <v>2</v>
      </c>
      <c r="BL95">
        <v>58.33</v>
      </c>
      <c r="BM95">
        <v>8.75</v>
      </c>
      <c r="BN95">
        <v>67.08</v>
      </c>
      <c r="BO95">
        <v>67.08</v>
      </c>
      <c r="BQ95" t="s">
        <v>456</v>
      </c>
      <c r="BR95" t="s">
        <v>83</v>
      </c>
      <c r="BS95" s="3">
        <v>44806</v>
      </c>
      <c r="BT95" s="4">
        <v>0.34861111111111115</v>
      </c>
      <c r="BU95" t="s">
        <v>457</v>
      </c>
      <c r="BV95" t="s">
        <v>85</v>
      </c>
      <c r="BY95">
        <v>8711.82</v>
      </c>
      <c r="BZ95" t="s">
        <v>86</v>
      </c>
      <c r="CA95" t="s">
        <v>140</v>
      </c>
      <c r="CC95" t="s">
        <v>76</v>
      </c>
      <c r="CD95">
        <v>7550</v>
      </c>
      <c r="CE95" t="s">
        <v>430</v>
      </c>
      <c r="CI95">
        <v>1</v>
      </c>
      <c r="CJ95">
        <v>1</v>
      </c>
      <c r="CK95">
        <v>22</v>
      </c>
    </row>
    <row r="96" spans="1:89" x14ac:dyDescent="0.3">
      <c r="A96" t="s">
        <v>72</v>
      </c>
      <c r="B96" t="s">
        <v>73</v>
      </c>
      <c r="C96" t="s">
        <v>74</v>
      </c>
      <c r="E96" t="str">
        <f>"GAB2011414"</f>
        <v>GAB2011414</v>
      </c>
      <c r="F96" s="3">
        <v>44805</v>
      </c>
      <c r="G96">
        <v>202306</v>
      </c>
      <c r="H96" t="s">
        <v>75</v>
      </c>
      <c r="I96" t="s">
        <v>76</v>
      </c>
      <c r="J96" t="s">
        <v>77</v>
      </c>
      <c r="L96" t="s">
        <v>75</v>
      </c>
      <c r="M96" t="s">
        <v>76</v>
      </c>
      <c r="N96" t="s">
        <v>380</v>
      </c>
      <c r="O96" t="s">
        <v>81</v>
      </c>
      <c r="P96" t="str">
        <f>"CT075741 CT075742"</f>
        <v>CT075741 CT075742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24.32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2.4</v>
      </c>
      <c r="BK96">
        <v>2.5</v>
      </c>
      <c r="BL96">
        <v>58.33</v>
      </c>
      <c r="BM96">
        <v>8.75</v>
      </c>
      <c r="BN96">
        <v>67.08</v>
      </c>
      <c r="BO96">
        <v>67.08</v>
      </c>
      <c r="BQ96" t="s">
        <v>381</v>
      </c>
      <c r="BR96" t="s">
        <v>83</v>
      </c>
      <c r="BS96" s="3">
        <v>44806</v>
      </c>
      <c r="BT96" s="4">
        <v>0.375</v>
      </c>
      <c r="BU96" t="s">
        <v>382</v>
      </c>
      <c r="BV96" t="s">
        <v>85</v>
      </c>
      <c r="BY96">
        <v>12185.6</v>
      </c>
      <c r="BZ96" t="s">
        <v>86</v>
      </c>
      <c r="CA96" t="s">
        <v>383</v>
      </c>
      <c r="CC96" t="s">
        <v>76</v>
      </c>
      <c r="CD96">
        <v>7441</v>
      </c>
      <c r="CE96" t="s">
        <v>458</v>
      </c>
      <c r="CI96">
        <v>1</v>
      </c>
      <c r="CJ96">
        <v>1</v>
      </c>
      <c r="CK96">
        <v>22</v>
      </c>
    </row>
    <row r="97" spans="1:89" x14ac:dyDescent="0.3">
      <c r="A97" t="s">
        <v>72</v>
      </c>
      <c r="B97" t="s">
        <v>73</v>
      </c>
      <c r="C97" t="s">
        <v>74</v>
      </c>
      <c r="E97" t="str">
        <f>"GAB2011418"</f>
        <v>GAB2011418</v>
      </c>
      <c r="F97" s="3">
        <v>44805</v>
      </c>
      <c r="G97">
        <v>202306</v>
      </c>
      <c r="H97" t="s">
        <v>75</v>
      </c>
      <c r="I97" t="s">
        <v>76</v>
      </c>
      <c r="J97" t="s">
        <v>77</v>
      </c>
      <c r="L97" t="s">
        <v>75</v>
      </c>
      <c r="M97" t="s">
        <v>76</v>
      </c>
      <c r="N97" t="s">
        <v>340</v>
      </c>
      <c r="O97" t="s">
        <v>81</v>
      </c>
      <c r="P97" t="str">
        <f>"CT075768"</f>
        <v>CT075768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24.32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0.5</v>
      </c>
      <c r="BJ97">
        <v>1.7</v>
      </c>
      <c r="BK97">
        <v>2</v>
      </c>
      <c r="BL97">
        <v>58.33</v>
      </c>
      <c r="BM97">
        <v>8.75</v>
      </c>
      <c r="BN97">
        <v>67.08</v>
      </c>
      <c r="BO97">
        <v>67.08</v>
      </c>
      <c r="BQ97" t="s">
        <v>341</v>
      </c>
      <c r="BR97" t="s">
        <v>83</v>
      </c>
      <c r="BS97" s="3">
        <v>44806</v>
      </c>
      <c r="BT97" s="4">
        <v>0.41250000000000003</v>
      </c>
      <c r="BU97" t="s">
        <v>342</v>
      </c>
      <c r="BV97" t="s">
        <v>85</v>
      </c>
      <c r="BY97">
        <v>8385.2999999999993</v>
      </c>
      <c r="BZ97" t="s">
        <v>86</v>
      </c>
      <c r="CA97" t="s">
        <v>170</v>
      </c>
      <c r="CC97" t="s">
        <v>76</v>
      </c>
      <c r="CD97">
        <v>7441</v>
      </c>
      <c r="CE97" t="s">
        <v>323</v>
      </c>
      <c r="CI97">
        <v>1</v>
      </c>
      <c r="CJ97">
        <v>1</v>
      </c>
      <c r="CK97">
        <v>22</v>
      </c>
    </row>
    <row r="98" spans="1:89" x14ac:dyDescent="0.3">
      <c r="A98" t="s">
        <v>72</v>
      </c>
      <c r="B98" t="s">
        <v>73</v>
      </c>
      <c r="C98" t="s">
        <v>74</v>
      </c>
      <c r="E98" t="str">
        <f>"GAB2011419"</f>
        <v>GAB2011419</v>
      </c>
      <c r="F98" s="3">
        <v>44805</v>
      </c>
      <c r="G98">
        <v>202306</v>
      </c>
      <c r="H98" t="s">
        <v>75</v>
      </c>
      <c r="I98" t="s">
        <v>76</v>
      </c>
      <c r="J98" t="s">
        <v>77</v>
      </c>
      <c r="L98" t="s">
        <v>206</v>
      </c>
      <c r="M98" t="s">
        <v>206</v>
      </c>
      <c r="N98" t="s">
        <v>207</v>
      </c>
      <c r="O98" t="s">
        <v>81</v>
      </c>
      <c r="P98" t="str">
        <f>"CT075769"</f>
        <v>CT075769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43.79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0.2</v>
      </c>
      <c r="BJ98">
        <v>2</v>
      </c>
      <c r="BK98">
        <v>2</v>
      </c>
      <c r="BL98">
        <v>105.03</v>
      </c>
      <c r="BM98">
        <v>15.75</v>
      </c>
      <c r="BN98">
        <v>120.78</v>
      </c>
      <c r="BO98">
        <v>120.78</v>
      </c>
      <c r="BQ98" t="s">
        <v>191</v>
      </c>
      <c r="BR98" t="s">
        <v>83</v>
      </c>
      <c r="BS98" s="3">
        <v>44806</v>
      </c>
      <c r="BT98" s="4">
        <v>0.48055555555555557</v>
      </c>
      <c r="BU98" t="s">
        <v>209</v>
      </c>
      <c r="BV98" t="s">
        <v>85</v>
      </c>
      <c r="BY98">
        <v>10168.89</v>
      </c>
      <c r="BZ98" t="s">
        <v>86</v>
      </c>
      <c r="CA98" t="s">
        <v>210</v>
      </c>
      <c r="CC98" t="s">
        <v>206</v>
      </c>
      <c r="CD98">
        <v>7646</v>
      </c>
      <c r="CE98" t="s">
        <v>108</v>
      </c>
      <c r="CI98">
        <v>1</v>
      </c>
      <c r="CJ98">
        <v>1</v>
      </c>
      <c r="CK98">
        <v>24</v>
      </c>
    </row>
    <row r="99" spans="1:89" x14ac:dyDescent="0.3">
      <c r="A99" t="s">
        <v>72</v>
      </c>
      <c r="B99" t="s">
        <v>73</v>
      </c>
      <c r="C99" t="s">
        <v>74</v>
      </c>
      <c r="E99" t="str">
        <f>"GAB2011420"</f>
        <v>GAB2011420</v>
      </c>
      <c r="F99" s="3">
        <v>44805</v>
      </c>
      <c r="G99">
        <v>202306</v>
      </c>
      <c r="H99" t="s">
        <v>75</v>
      </c>
      <c r="I99" t="s">
        <v>76</v>
      </c>
      <c r="J99" t="s">
        <v>77</v>
      </c>
      <c r="L99" t="s">
        <v>384</v>
      </c>
      <c r="M99" t="s">
        <v>385</v>
      </c>
      <c r="N99" t="s">
        <v>386</v>
      </c>
      <c r="O99" t="s">
        <v>81</v>
      </c>
      <c r="P99" t="str">
        <f>"CT075740 764 760"</f>
        <v>CT075740 764 760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24.32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0.7</v>
      </c>
      <c r="BJ99">
        <v>1.8</v>
      </c>
      <c r="BK99">
        <v>2</v>
      </c>
      <c r="BL99">
        <v>58.33</v>
      </c>
      <c r="BM99">
        <v>8.75</v>
      </c>
      <c r="BN99">
        <v>67.08</v>
      </c>
      <c r="BO99">
        <v>67.08</v>
      </c>
      <c r="BQ99" t="s">
        <v>387</v>
      </c>
      <c r="BR99" t="s">
        <v>83</v>
      </c>
      <c r="BS99" s="3">
        <v>44806</v>
      </c>
      <c r="BT99" s="4">
        <v>0.4375</v>
      </c>
      <c r="BU99" t="s">
        <v>459</v>
      </c>
      <c r="BV99" t="s">
        <v>85</v>
      </c>
      <c r="BY99">
        <v>9187.2000000000007</v>
      </c>
      <c r="BZ99" t="s">
        <v>86</v>
      </c>
      <c r="CA99" t="s">
        <v>460</v>
      </c>
      <c r="CC99" t="s">
        <v>385</v>
      </c>
      <c r="CD99">
        <v>7600</v>
      </c>
      <c r="CE99" t="s">
        <v>430</v>
      </c>
      <c r="CI99">
        <v>1</v>
      </c>
      <c r="CJ99">
        <v>1</v>
      </c>
      <c r="CK99">
        <v>22</v>
      </c>
    </row>
    <row r="100" spans="1:89" x14ac:dyDescent="0.3">
      <c r="A100" t="s">
        <v>72</v>
      </c>
      <c r="B100" t="s">
        <v>73</v>
      </c>
      <c r="C100" t="s">
        <v>74</v>
      </c>
      <c r="E100" t="str">
        <f>"GAB2011428"</f>
        <v>GAB2011428</v>
      </c>
      <c r="F100" s="3">
        <v>44806</v>
      </c>
      <c r="G100">
        <v>202306</v>
      </c>
      <c r="H100" t="s">
        <v>75</v>
      </c>
      <c r="I100" t="s">
        <v>76</v>
      </c>
      <c r="J100" t="s">
        <v>77</v>
      </c>
      <c r="L100" t="s">
        <v>75</v>
      </c>
      <c r="M100" t="s">
        <v>76</v>
      </c>
      <c r="N100" t="s">
        <v>461</v>
      </c>
      <c r="O100" t="s">
        <v>81</v>
      </c>
      <c r="P100" t="str">
        <f>"CT075783"</f>
        <v>CT075783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24.32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2.5</v>
      </c>
      <c r="BK100">
        <v>2.5</v>
      </c>
      <c r="BL100">
        <v>58.33</v>
      </c>
      <c r="BM100">
        <v>8.75</v>
      </c>
      <c r="BN100">
        <v>67.08</v>
      </c>
      <c r="BO100">
        <v>67.08</v>
      </c>
      <c r="BQ100" t="s">
        <v>462</v>
      </c>
      <c r="BR100" t="s">
        <v>83</v>
      </c>
      <c r="BS100" s="3">
        <v>44809</v>
      </c>
      <c r="BT100" s="4">
        <v>0.55138888888888882</v>
      </c>
      <c r="BU100" t="s">
        <v>463</v>
      </c>
      <c r="BV100" t="s">
        <v>106</v>
      </c>
      <c r="BY100">
        <v>12464.43</v>
      </c>
      <c r="BZ100" t="s">
        <v>86</v>
      </c>
      <c r="CA100" t="s">
        <v>464</v>
      </c>
      <c r="CC100" t="s">
        <v>76</v>
      </c>
      <c r="CD100">
        <v>7800</v>
      </c>
      <c r="CE100" t="s">
        <v>122</v>
      </c>
      <c r="CI100">
        <v>1</v>
      </c>
      <c r="CJ100">
        <v>1</v>
      </c>
      <c r="CK100">
        <v>22</v>
      </c>
    </row>
    <row r="101" spans="1:89" x14ac:dyDescent="0.3">
      <c r="A101" t="s">
        <v>72</v>
      </c>
      <c r="B101" t="s">
        <v>73</v>
      </c>
      <c r="C101" t="s">
        <v>74</v>
      </c>
      <c r="E101" t="str">
        <f>"GAB2011430"</f>
        <v>GAB2011430</v>
      </c>
      <c r="F101" s="3">
        <v>44806</v>
      </c>
      <c r="G101">
        <v>202306</v>
      </c>
      <c r="H101" t="s">
        <v>75</v>
      </c>
      <c r="I101" t="s">
        <v>76</v>
      </c>
      <c r="J101" t="s">
        <v>77</v>
      </c>
      <c r="L101" t="s">
        <v>304</v>
      </c>
      <c r="M101" t="s">
        <v>305</v>
      </c>
      <c r="N101" t="s">
        <v>465</v>
      </c>
      <c r="O101" t="s">
        <v>81</v>
      </c>
      <c r="P101" t="str">
        <f>"CT075776"</f>
        <v>CT075776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38.909999999999997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15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0.1</v>
      </c>
      <c r="BJ101">
        <v>2.1</v>
      </c>
      <c r="BK101">
        <v>2.5</v>
      </c>
      <c r="BL101">
        <v>108.33</v>
      </c>
      <c r="BM101">
        <v>16.25</v>
      </c>
      <c r="BN101">
        <v>124.58</v>
      </c>
      <c r="BO101">
        <v>124.58</v>
      </c>
      <c r="BQ101" t="s">
        <v>307</v>
      </c>
      <c r="BR101" t="s">
        <v>83</v>
      </c>
      <c r="BS101" s="3">
        <v>44809</v>
      </c>
      <c r="BT101" s="4">
        <v>0.44236111111111115</v>
      </c>
      <c r="BU101" t="s">
        <v>466</v>
      </c>
      <c r="BV101" t="s">
        <v>85</v>
      </c>
      <c r="BY101">
        <v>10285.18</v>
      </c>
      <c r="BZ101" t="s">
        <v>181</v>
      </c>
      <c r="CA101" t="s">
        <v>309</v>
      </c>
      <c r="CC101" t="s">
        <v>305</v>
      </c>
      <c r="CD101">
        <v>1475</v>
      </c>
      <c r="CE101" t="s">
        <v>108</v>
      </c>
      <c r="CI101">
        <v>1</v>
      </c>
      <c r="CJ101">
        <v>1</v>
      </c>
      <c r="CK101">
        <v>21</v>
      </c>
    </row>
    <row r="102" spans="1:89" x14ac:dyDescent="0.3">
      <c r="A102" t="s">
        <v>72</v>
      </c>
      <c r="B102" t="s">
        <v>73</v>
      </c>
      <c r="C102" t="s">
        <v>74</v>
      </c>
      <c r="E102" t="str">
        <f>"GAB2011432"</f>
        <v>GAB2011432</v>
      </c>
      <c r="F102" s="3">
        <v>44806</v>
      </c>
      <c r="G102">
        <v>202306</v>
      </c>
      <c r="H102" t="s">
        <v>75</v>
      </c>
      <c r="I102" t="s">
        <v>76</v>
      </c>
      <c r="J102" t="s">
        <v>77</v>
      </c>
      <c r="L102" t="s">
        <v>467</v>
      </c>
      <c r="M102" t="s">
        <v>468</v>
      </c>
      <c r="N102" t="s">
        <v>469</v>
      </c>
      <c r="O102" t="s">
        <v>81</v>
      </c>
      <c r="P102" t="str">
        <f>"010234"</f>
        <v>010234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38.909999999999997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0.1</v>
      </c>
      <c r="BJ102">
        <v>2.2999999999999998</v>
      </c>
      <c r="BK102">
        <v>2.5</v>
      </c>
      <c r="BL102">
        <v>93.33</v>
      </c>
      <c r="BM102">
        <v>14</v>
      </c>
      <c r="BN102">
        <v>107.33</v>
      </c>
      <c r="BO102">
        <v>107.33</v>
      </c>
      <c r="BQ102" t="s">
        <v>470</v>
      </c>
      <c r="BR102" t="s">
        <v>83</v>
      </c>
      <c r="BS102" s="3">
        <v>44810</v>
      </c>
      <c r="BT102" s="4">
        <v>0.38680555555555557</v>
      </c>
      <c r="BU102" t="s">
        <v>471</v>
      </c>
      <c r="BV102" t="s">
        <v>106</v>
      </c>
      <c r="BY102">
        <v>11709.23</v>
      </c>
      <c r="BZ102" t="s">
        <v>86</v>
      </c>
      <c r="CA102" t="s">
        <v>472</v>
      </c>
      <c r="CC102" t="s">
        <v>468</v>
      </c>
      <c r="CD102">
        <v>1709</v>
      </c>
      <c r="CE102" t="s">
        <v>122</v>
      </c>
      <c r="CI102">
        <v>1</v>
      </c>
      <c r="CJ102">
        <v>2</v>
      </c>
      <c r="CK102">
        <v>21</v>
      </c>
    </row>
    <row r="103" spans="1:89" x14ac:dyDescent="0.3">
      <c r="A103" t="s">
        <v>72</v>
      </c>
      <c r="B103" t="s">
        <v>73</v>
      </c>
      <c r="C103" t="s">
        <v>74</v>
      </c>
      <c r="E103" t="str">
        <f>"GAB2011434"</f>
        <v>GAB2011434</v>
      </c>
      <c r="F103" s="3">
        <v>44806</v>
      </c>
      <c r="G103">
        <v>202306</v>
      </c>
      <c r="H103" t="s">
        <v>75</v>
      </c>
      <c r="I103" t="s">
        <v>76</v>
      </c>
      <c r="J103" t="s">
        <v>77</v>
      </c>
      <c r="L103" t="s">
        <v>101</v>
      </c>
      <c r="M103" t="s">
        <v>102</v>
      </c>
      <c r="N103" t="s">
        <v>473</v>
      </c>
      <c r="O103" t="s">
        <v>81</v>
      </c>
      <c r="P103" t="str">
        <f>"CT075780"</f>
        <v>CT075780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38.909999999999997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0.1</v>
      </c>
      <c r="BJ103">
        <v>2.1</v>
      </c>
      <c r="BK103">
        <v>2.5</v>
      </c>
      <c r="BL103">
        <v>93.33</v>
      </c>
      <c r="BM103">
        <v>14</v>
      </c>
      <c r="BN103">
        <v>107.33</v>
      </c>
      <c r="BO103">
        <v>107.33</v>
      </c>
      <c r="BQ103" t="s">
        <v>474</v>
      </c>
      <c r="BR103" t="s">
        <v>83</v>
      </c>
      <c r="BS103" s="3">
        <v>44809</v>
      </c>
      <c r="BT103" s="4">
        <v>0.34861111111111115</v>
      </c>
      <c r="BU103" t="s">
        <v>475</v>
      </c>
      <c r="BV103" t="s">
        <v>85</v>
      </c>
      <c r="BY103">
        <v>10665.27</v>
      </c>
      <c r="BZ103" t="s">
        <v>86</v>
      </c>
      <c r="CA103" t="s">
        <v>252</v>
      </c>
      <c r="CC103" t="s">
        <v>102</v>
      </c>
      <c r="CD103">
        <v>2001</v>
      </c>
      <c r="CE103" t="s">
        <v>122</v>
      </c>
      <c r="CI103">
        <v>1</v>
      </c>
      <c r="CJ103">
        <v>1</v>
      </c>
      <c r="CK103">
        <v>21</v>
      </c>
    </row>
    <row r="104" spans="1:89" x14ac:dyDescent="0.3">
      <c r="A104" t="s">
        <v>72</v>
      </c>
      <c r="B104" t="s">
        <v>73</v>
      </c>
      <c r="C104" t="s">
        <v>74</v>
      </c>
      <c r="E104" t="str">
        <f>"GAB2011438"</f>
        <v>GAB2011438</v>
      </c>
      <c r="F104" s="3">
        <v>44806</v>
      </c>
      <c r="G104">
        <v>202306</v>
      </c>
      <c r="H104" t="s">
        <v>75</v>
      </c>
      <c r="I104" t="s">
        <v>76</v>
      </c>
      <c r="J104" t="s">
        <v>77</v>
      </c>
      <c r="L104" t="s">
        <v>116</v>
      </c>
      <c r="M104" t="s">
        <v>117</v>
      </c>
      <c r="N104" t="s">
        <v>476</v>
      </c>
      <c r="O104" t="s">
        <v>81</v>
      </c>
      <c r="P104" t="str">
        <f>"CT075788"</f>
        <v>CT075788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38.909999999999997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0.1</v>
      </c>
      <c r="BJ104">
        <v>2.4</v>
      </c>
      <c r="BK104">
        <v>2.5</v>
      </c>
      <c r="BL104">
        <v>93.33</v>
      </c>
      <c r="BM104">
        <v>14</v>
      </c>
      <c r="BN104">
        <v>107.33</v>
      </c>
      <c r="BO104">
        <v>107.33</v>
      </c>
      <c r="BQ104" t="s">
        <v>119</v>
      </c>
      <c r="BR104" t="s">
        <v>83</v>
      </c>
      <c r="BS104" s="3">
        <v>44809</v>
      </c>
      <c r="BT104" s="4">
        <v>0.42499999999999999</v>
      </c>
      <c r="BU104" t="s">
        <v>120</v>
      </c>
      <c r="BV104" t="s">
        <v>85</v>
      </c>
      <c r="BY104">
        <v>12119.25</v>
      </c>
      <c r="BZ104" t="s">
        <v>86</v>
      </c>
      <c r="CA104" t="s">
        <v>121</v>
      </c>
      <c r="CC104" t="s">
        <v>117</v>
      </c>
      <c r="CD104">
        <v>9459</v>
      </c>
      <c r="CE104" t="s">
        <v>108</v>
      </c>
      <c r="CI104">
        <v>1</v>
      </c>
      <c r="CJ104">
        <v>1</v>
      </c>
      <c r="CK104">
        <v>21</v>
      </c>
    </row>
    <row r="105" spans="1:89" x14ac:dyDescent="0.3">
      <c r="A105" t="s">
        <v>72</v>
      </c>
      <c r="B105" t="s">
        <v>73</v>
      </c>
      <c r="C105" t="s">
        <v>74</v>
      </c>
      <c r="E105" t="str">
        <f>"GAB2011440"</f>
        <v>GAB2011440</v>
      </c>
      <c r="F105" s="3">
        <v>44806</v>
      </c>
      <c r="G105">
        <v>202306</v>
      </c>
      <c r="H105" t="s">
        <v>75</v>
      </c>
      <c r="I105" t="s">
        <v>76</v>
      </c>
      <c r="J105" t="s">
        <v>77</v>
      </c>
      <c r="L105" t="s">
        <v>206</v>
      </c>
      <c r="M105" t="s">
        <v>206</v>
      </c>
      <c r="N105" t="s">
        <v>477</v>
      </c>
      <c r="O105" t="s">
        <v>81</v>
      </c>
      <c r="P105" t="str">
        <f>"CT075787"</f>
        <v>CT075787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139.72999999999999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1.7</v>
      </c>
      <c r="BJ105">
        <v>6.1</v>
      </c>
      <c r="BK105">
        <v>6.5</v>
      </c>
      <c r="BL105">
        <v>335.16</v>
      </c>
      <c r="BM105">
        <v>50.27</v>
      </c>
      <c r="BN105">
        <v>385.43</v>
      </c>
      <c r="BO105">
        <v>385.43</v>
      </c>
      <c r="BQ105" t="s">
        <v>478</v>
      </c>
      <c r="BR105" t="s">
        <v>83</v>
      </c>
      <c r="BS105" s="3">
        <v>44809</v>
      </c>
      <c r="BT105" s="4">
        <v>0.57013888888888886</v>
      </c>
      <c r="BU105" t="s">
        <v>479</v>
      </c>
      <c r="BV105" t="s">
        <v>106</v>
      </c>
      <c r="BY105">
        <v>30270.240000000002</v>
      </c>
      <c r="BZ105" t="s">
        <v>86</v>
      </c>
      <c r="CC105" t="s">
        <v>206</v>
      </c>
      <c r="CD105">
        <v>7646</v>
      </c>
      <c r="CE105" t="s">
        <v>480</v>
      </c>
      <c r="CI105">
        <v>1</v>
      </c>
      <c r="CJ105">
        <v>1</v>
      </c>
      <c r="CK105">
        <v>24</v>
      </c>
    </row>
    <row r="106" spans="1:89" x14ac:dyDescent="0.3">
      <c r="A106" t="s">
        <v>72</v>
      </c>
      <c r="B106" t="s">
        <v>73</v>
      </c>
      <c r="C106" t="s">
        <v>74</v>
      </c>
      <c r="E106" t="str">
        <f>"GAB2011441"</f>
        <v>GAB2011441</v>
      </c>
      <c r="F106" s="3">
        <v>44806</v>
      </c>
      <c r="G106">
        <v>202306</v>
      </c>
      <c r="H106" t="s">
        <v>75</v>
      </c>
      <c r="I106" t="s">
        <v>76</v>
      </c>
      <c r="J106" t="s">
        <v>77</v>
      </c>
      <c r="L106" t="s">
        <v>75</v>
      </c>
      <c r="M106" t="s">
        <v>76</v>
      </c>
      <c r="N106" t="s">
        <v>380</v>
      </c>
      <c r="O106" t="s">
        <v>81</v>
      </c>
      <c r="P106" t="str">
        <f>"CT075789"</f>
        <v>CT075789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24.32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1.9</v>
      </c>
      <c r="BJ106">
        <v>6</v>
      </c>
      <c r="BK106">
        <v>6</v>
      </c>
      <c r="BL106">
        <v>58.33</v>
      </c>
      <c r="BM106">
        <v>8.75</v>
      </c>
      <c r="BN106">
        <v>67.08</v>
      </c>
      <c r="BO106">
        <v>67.08</v>
      </c>
      <c r="BQ106" t="s">
        <v>381</v>
      </c>
      <c r="BR106" t="s">
        <v>83</v>
      </c>
      <c r="BS106" s="3">
        <v>44809</v>
      </c>
      <c r="BT106" s="4">
        <v>0.3979166666666667</v>
      </c>
      <c r="BU106" t="s">
        <v>481</v>
      </c>
      <c r="BV106" t="s">
        <v>85</v>
      </c>
      <c r="BY106">
        <v>29972.35</v>
      </c>
      <c r="BZ106" t="s">
        <v>86</v>
      </c>
      <c r="CA106" t="s">
        <v>383</v>
      </c>
      <c r="CC106" t="s">
        <v>76</v>
      </c>
      <c r="CD106">
        <v>7441</v>
      </c>
      <c r="CE106" t="s">
        <v>482</v>
      </c>
      <c r="CI106">
        <v>1</v>
      </c>
      <c r="CJ106">
        <v>1</v>
      </c>
      <c r="CK106">
        <v>22</v>
      </c>
    </row>
    <row r="107" spans="1:89" x14ac:dyDescent="0.3">
      <c r="A107" t="s">
        <v>72</v>
      </c>
      <c r="B107" t="s">
        <v>73</v>
      </c>
      <c r="C107" t="s">
        <v>74</v>
      </c>
      <c r="E107" t="str">
        <f>"GAB2011442"</f>
        <v>GAB2011442</v>
      </c>
      <c r="F107" s="3">
        <v>44806</v>
      </c>
      <c r="G107">
        <v>202306</v>
      </c>
      <c r="H107" t="s">
        <v>75</v>
      </c>
      <c r="I107" t="s">
        <v>76</v>
      </c>
      <c r="J107" t="s">
        <v>77</v>
      </c>
      <c r="L107" t="s">
        <v>397</v>
      </c>
      <c r="M107" t="s">
        <v>398</v>
      </c>
      <c r="N107" t="s">
        <v>483</v>
      </c>
      <c r="O107" t="s">
        <v>81</v>
      </c>
      <c r="P107" t="str">
        <f>"CT075797"</f>
        <v>CT075797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65.11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0.1</v>
      </c>
      <c r="BJ107">
        <v>2.9</v>
      </c>
      <c r="BK107">
        <v>3</v>
      </c>
      <c r="BL107">
        <v>156.16999999999999</v>
      </c>
      <c r="BM107">
        <v>23.43</v>
      </c>
      <c r="BN107">
        <v>179.6</v>
      </c>
      <c r="BO107">
        <v>179.6</v>
      </c>
      <c r="BQ107" t="s">
        <v>484</v>
      </c>
      <c r="BR107" t="s">
        <v>83</v>
      </c>
      <c r="BS107" s="3">
        <v>44809</v>
      </c>
      <c r="BT107" s="4">
        <v>0.51111111111111118</v>
      </c>
      <c r="BU107" t="s">
        <v>485</v>
      </c>
      <c r="BV107" t="s">
        <v>85</v>
      </c>
      <c r="BY107">
        <v>14709.59</v>
      </c>
      <c r="BZ107" t="s">
        <v>86</v>
      </c>
      <c r="CA107" t="s">
        <v>486</v>
      </c>
      <c r="CC107" t="s">
        <v>398</v>
      </c>
      <c r="CD107">
        <v>6850</v>
      </c>
      <c r="CE107" t="s">
        <v>122</v>
      </c>
      <c r="CI107">
        <v>1</v>
      </c>
      <c r="CJ107">
        <v>1</v>
      </c>
      <c r="CK107">
        <v>24</v>
      </c>
    </row>
    <row r="108" spans="1:89" x14ac:dyDescent="0.3">
      <c r="A108" t="s">
        <v>72</v>
      </c>
      <c r="B108" t="s">
        <v>73</v>
      </c>
      <c r="C108" t="s">
        <v>74</v>
      </c>
      <c r="E108" t="str">
        <f>"GAB2011443"</f>
        <v>GAB2011443</v>
      </c>
      <c r="F108" s="3">
        <v>44806</v>
      </c>
      <c r="G108">
        <v>202306</v>
      </c>
      <c r="H108" t="s">
        <v>75</v>
      </c>
      <c r="I108" t="s">
        <v>76</v>
      </c>
      <c r="J108" t="s">
        <v>77</v>
      </c>
      <c r="L108" t="s">
        <v>89</v>
      </c>
      <c r="M108" t="s">
        <v>90</v>
      </c>
      <c r="N108" t="s">
        <v>91</v>
      </c>
      <c r="O108" t="s">
        <v>81</v>
      </c>
      <c r="P108" t="str">
        <f>"ATT:MICHELLE FRASER"</f>
        <v>ATT:MICHELLE FRASER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38.909999999999997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0.1</v>
      </c>
      <c r="BJ108">
        <v>2.2999999999999998</v>
      </c>
      <c r="BK108">
        <v>2.5</v>
      </c>
      <c r="BL108">
        <v>93.33</v>
      </c>
      <c r="BM108">
        <v>14</v>
      </c>
      <c r="BN108">
        <v>107.33</v>
      </c>
      <c r="BO108">
        <v>107.33</v>
      </c>
      <c r="BQ108" t="s">
        <v>244</v>
      </c>
      <c r="BR108" t="s">
        <v>83</v>
      </c>
      <c r="BS108" s="3">
        <v>44809</v>
      </c>
      <c r="BT108" s="4">
        <v>0.36874999999999997</v>
      </c>
      <c r="BU108" t="s">
        <v>245</v>
      </c>
      <c r="BV108" t="s">
        <v>85</v>
      </c>
      <c r="BY108">
        <v>11545.63</v>
      </c>
      <c r="BZ108" t="s">
        <v>86</v>
      </c>
      <c r="CA108" t="s">
        <v>166</v>
      </c>
      <c r="CC108" t="s">
        <v>90</v>
      </c>
      <c r="CD108">
        <v>157</v>
      </c>
      <c r="CE108" t="s">
        <v>379</v>
      </c>
      <c r="CI108">
        <v>1</v>
      </c>
      <c r="CJ108">
        <v>1</v>
      </c>
      <c r="CK108">
        <v>21</v>
      </c>
    </row>
    <row r="109" spans="1:89" x14ac:dyDescent="0.3">
      <c r="A109" t="s">
        <v>72</v>
      </c>
      <c r="B109" t="s">
        <v>73</v>
      </c>
      <c r="C109" t="s">
        <v>74</v>
      </c>
      <c r="E109" t="str">
        <f>"GAB2011444"</f>
        <v>GAB2011444</v>
      </c>
      <c r="F109" s="3">
        <v>44806</v>
      </c>
      <c r="G109">
        <v>202306</v>
      </c>
      <c r="H109" t="s">
        <v>75</v>
      </c>
      <c r="I109" t="s">
        <v>76</v>
      </c>
      <c r="J109" t="s">
        <v>77</v>
      </c>
      <c r="L109" t="s">
        <v>75</v>
      </c>
      <c r="M109" t="s">
        <v>76</v>
      </c>
      <c r="N109" t="s">
        <v>324</v>
      </c>
      <c r="O109" t="s">
        <v>81</v>
      </c>
      <c r="P109" t="str">
        <f>"CT075781 794 795"</f>
        <v>CT075781 794 795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24.32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2.2999999999999998</v>
      </c>
      <c r="BK109">
        <v>2.5</v>
      </c>
      <c r="BL109">
        <v>58.33</v>
      </c>
      <c r="BM109">
        <v>8.75</v>
      </c>
      <c r="BN109">
        <v>67.08</v>
      </c>
      <c r="BO109">
        <v>67.08</v>
      </c>
      <c r="BQ109" t="s">
        <v>325</v>
      </c>
      <c r="BR109" t="s">
        <v>83</v>
      </c>
      <c r="BS109" s="3">
        <v>44809</v>
      </c>
      <c r="BT109" s="4">
        <v>0.375</v>
      </c>
      <c r="BU109" t="s">
        <v>326</v>
      </c>
      <c r="BV109" t="s">
        <v>85</v>
      </c>
      <c r="BY109">
        <v>11716.3</v>
      </c>
      <c r="BZ109" t="s">
        <v>86</v>
      </c>
      <c r="CA109" t="s">
        <v>327</v>
      </c>
      <c r="CC109" t="s">
        <v>76</v>
      </c>
      <c r="CD109">
        <v>7800</v>
      </c>
      <c r="CE109" t="s">
        <v>487</v>
      </c>
      <c r="CI109">
        <v>1</v>
      </c>
      <c r="CJ109">
        <v>1</v>
      </c>
      <c r="CK109">
        <v>22</v>
      </c>
    </row>
    <row r="110" spans="1:89" x14ac:dyDescent="0.3">
      <c r="A110" t="s">
        <v>72</v>
      </c>
      <c r="B110" t="s">
        <v>73</v>
      </c>
      <c r="C110" t="s">
        <v>74</v>
      </c>
      <c r="E110" t="str">
        <f>"GAB2011445"</f>
        <v>GAB2011445</v>
      </c>
      <c r="F110" s="3">
        <v>44806</v>
      </c>
      <c r="G110">
        <v>202306</v>
      </c>
      <c r="H110" t="s">
        <v>75</v>
      </c>
      <c r="I110" t="s">
        <v>76</v>
      </c>
      <c r="J110" t="s">
        <v>77</v>
      </c>
      <c r="L110" t="s">
        <v>488</v>
      </c>
      <c r="M110" t="s">
        <v>489</v>
      </c>
      <c r="N110" t="s">
        <v>490</v>
      </c>
      <c r="O110" t="s">
        <v>81</v>
      </c>
      <c r="P110" t="str">
        <f>"010129"</f>
        <v>010129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60.32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2</v>
      </c>
      <c r="BK110">
        <v>2</v>
      </c>
      <c r="BL110">
        <v>144.68</v>
      </c>
      <c r="BM110">
        <v>21.7</v>
      </c>
      <c r="BN110">
        <v>166.38</v>
      </c>
      <c r="BO110">
        <v>166.38</v>
      </c>
      <c r="BQ110" t="s">
        <v>491</v>
      </c>
      <c r="BR110" t="s">
        <v>83</v>
      </c>
      <c r="BS110" s="3">
        <v>44809</v>
      </c>
      <c r="BT110" s="4">
        <v>0.58750000000000002</v>
      </c>
      <c r="BU110" t="s">
        <v>492</v>
      </c>
      <c r="BV110" t="s">
        <v>85</v>
      </c>
      <c r="BY110">
        <v>10243.19</v>
      </c>
      <c r="BZ110" t="s">
        <v>86</v>
      </c>
      <c r="CA110" t="s">
        <v>493</v>
      </c>
      <c r="CC110" t="s">
        <v>489</v>
      </c>
      <c r="CD110">
        <v>6570</v>
      </c>
      <c r="CE110" t="s">
        <v>88</v>
      </c>
      <c r="CI110">
        <v>1</v>
      </c>
      <c r="CJ110">
        <v>1</v>
      </c>
      <c r="CK110">
        <v>23</v>
      </c>
    </row>
    <row r="111" spans="1:89" x14ac:dyDescent="0.3">
      <c r="A111" t="s">
        <v>72</v>
      </c>
      <c r="B111" t="s">
        <v>73</v>
      </c>
      <c r="C111" t="s">
        <v>74</v>
      </c>
      <c r="E111" t="str">
        <f>"GAB2011446"</f>
        <v>GAB2011446</v>
      </c>
      <c r="F111" s="3">
        <v>44806</v>
      </c>
      <c r="G111">
        <v>202306</v>
      </c>
      <c r="H111" t="s">
        <v>75</v>
      </c>
      <c r="I111" t="s">
        <v>76</v>
      </c>
      <c r="J111" t="s">
        <v>77</v>
      </c>
      <c r="L111" t="s">
        <v>494</v>
      </c>
      <c r="M111" t="s">
        <v>495</v>
      </c>
      <c r="N111" t="s">
        <v>496</v>
      </c>
      <c r="O111" t="s">
        <v>81</v>
      </c>
      <c r="P111" t="str">
        <f>"CT075790"</f>
        <v>CT075790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60.32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0.1</v>
      </c>
      <c r="BJ111">
        <v>2</v>
      </c>
      <c r="BK111">
        <v>2</v>
      </c>
      <c r="BL111">
        <v>144.68</v>
      </c>
      <c r="BM111">
        <v>21.7</v>
      </c>
      <c r="BN111">
        <v>166.38</v>
      </c>
      <c r="BO111">
        <v>166.38</v>
      </c>
      <c r="BQ111" t="s">
        <v>497</v>
      </c>
      <c r="BR111" t="s">
        <v>83</v>
      </c>
      <c r="BS111" s="3">
        <v>44809</v>
      </c>
      <c r="BT111" s="4">
        <v>0.57430555555555551</v>
      </c>
      <c r="BU111" t="s">
        <v>498</v>
      </c>
      <c r="BV111" t="s">
        <v>106</v>
      </c>
      <c r="BY111">
        <v>10222.92</v>
      </c>
      <c r="BZ111" t="s">
        <v>86</v>
      </c>
      <c r="CA111" t="s">
        <v>499</v>
      </c>
      <c r="CC111" t="s">
        <v>495</v>
      </c>
      <c r="CD111">
        <v>850</v>
      </c>
      <c r="CE111" t="s">
        <v>88</v>
      </c>
      <c r="CI111">
        <v>1</v>
      </c>
      <c r="CJ111">
        <v>1</v>
      </c>
      <c r="CK111">
        <v>23</v>
      </c>
    </row>
    <row r="112" spans="1:89" x14ac:dyDescent="0.3">
      <c r="A112" t="s">
        <v>72</v>
      </c>
      <c r="B112" t="s">
        <v>73</v>
      </c>
      <c r="C112" t="s">
        <v>74</v>
      </c>
      <c r="E112" t="str">
        <f>"GAB2011447"</f>
        <v>GAB2011447</v>
      </c>
      <c r="F112" s="3">
        <v>44809</v>
      </c>
      <c r="G112">
        <v>202306</v>
      </c>
      <c r="H112" t="s">
        <v>75</v>
      </c>
      <c r="I112" t="s">
        <v>76</v>
      </c>
      <c r="J112" t="s">
        <v>77</v>
      </c>
      <c r="L112" t="s">
        <v>101</v>
      </c>
      <c r="M112" t="s">
        <v>102</v>
      </c>
      <c r="N112" t="s">
        <v>500</v>
      </c>
      <c r="O112" t="s">
        <v>81</v>
      </c>
      <c r="P112" t="str">
        <f>"CT075805"</f>
        <v>CT075805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46.69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0.1</v>
      </c>
      <c r="BJ112">
        <v>2.6</v>
      </c>
      <c r="BK112">
        <v>3</v>
      </c>
      <c r="BL112">
        <v>111.99</v>
      </c>
      <c r="BM112">
        <v>16.8</v>
      </c>
      <c r="BN112">
        <v>128.79</v>
      </c>
      <c r="BO112">
        <v>128.79</v>
      </c>
      <c r="BQ112" t="s">
        <v>501</v>
      </c>
      <c r="BR112" t="s">
        <v>83</v>
      </c>
      <c r="BS112" s="3">
        <v>44810</v>
      </c>
      <c r="BT112" s="4">
        <v>0.3833333333333333</v>
      </c>
      <c r="BU112" t="s">
        <v>502</v>
      </c>
      <c r="BV112" t="s">
        <v>85</v>
      </c>
      <c r="BY112">
        <v>12850.2</v>
      </c>
      <c r="BZ112" t="s">
        <v>86</v>
      </c>
      <c r="CA112" t="s">
        <v>503</v>
      </c>
      <c r="CC112" t="s">
        <v>102</v>
      </c>
      <c r="CD112">
        <v>2021</v>
      </c>
      <c r="CE112" t="s">
        <v>122</v>
      </c>
      <c r="CI112">
        <v>1</v>
      </c>
      <c r="CJ112">
        <v>1</v>
      </c>
      <c r="CK112">
        <v>21</v>
      </c>
    </row>
    <row r="113" spans="1:89" x14ac:dyDescent="0.3">
      <c r="A113" t="s">
        <v>72</v>
      </c>
      <c r="B113" t="s">
        <v>73</v>
      </c>
      <c r="C113" t="s">
        <v>74</v>
      </c>
      <c r="E113" t="str">
        <f>"GAB2011448"</f>
        <v>GAB2011448</v>
      </c>
      <c r="F113" s="3">
        <v>44809</v>
      </c>
      <c r="G113">
        <v>202306</v>
      </c>
      <c r="H113" t="s">
        <v>75</v>
      </c>
      <c r="I113" t="s">
        <v>76</v>
      </c>
      <c r="J113" t="s">
        <v>77</v>
      </c>
      <c r="L113" t="s">
        <v>171</v>
      </c>
      <c r="M113" t="s">
        <v>172</v>
      </c>
      <c r="N113" t="s">
        <v>504</v>
      </c>
      <c r="O113" t="s">
        <v>81</v>
      </c>
      <c r="P113" t="str">
        <f>"010270"</f>
        <v>010270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31.13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0.6</v>
      </c>
      <c r="BJ113">
        <v>1.6</v>
      </c>
      <c r="BK113">
        <v>2</v>
      </c>
      <c r="BL113">
        <v>74.67</v>
      </c>
      <c r="BM113">
        <v>11.2</v>
      </c>
      <c r="BN113">
        <v>85.87</v>
      </c>
      <c r="BO113">
        <v>85.87</v>
      </c>
      <c r="BQ113" t="s">
        <v>505</v>
      </c>
      <c r="BR113" t="s">
        <v>83</v>
      </c>
      <c r="BS113" s="3">
        <v>44810</v>
      </c>
      <c r="BT113" s="4">
        <v>0.4548611111111111</v>
      </c>
      <c r="BU113" t="s">
        <v>506</v>
      </c>
      <c r="BV113" t="s">
        <v>106</v>
      </c>
      <c r="BY113">
        <v>8083.35</v>
      </c>
      <c r="BZ113" t="s">
        <v>86</v>
      </c>
      <c r="CA113" t="s">
        <v>507</v>
      </c>
      <c r="CC113" t="s">
        <v>172</v>
      </c>
      <c r="CD113">
        <v>700</v>
      </c>
      <c r="CE113" t="s">
        <v>430</v>
      </c>
      <c r="CI113">
        <v>1</v>
      </c>
      <c r="CJ113">
        <v>1</v>
      </c>
      <c r="CK113">
        <v>21</v>
      </c>
    </row>
    <row r="114" spans="1:89" x14ac:dyDescent="0.3">
      <c r="A114" t="s">
        <v>72</v>
      </c>
      <c r="B114" t="s">
        <v>73</v>
      </c>
      <c r="C114" t="s">
        <v>74</v>
      </c>
      <c r="E114" t="str">
        <f>"GAB2011449"</f>
        <v>GAB2011449</v>
      </c>
      <c r="F114" s="3">
        <v>44809</v>
      </c>
      <c r="G114">
        <v>202306</v>
      </c>
      <c r="H114" t="s">
        <v>75</v>
      </c>
      <c r="I114" t="s">
        <v>76</v>
      </c>
      <c r="J114" t="s">
        <v>77</v>
      </c>
      <c r="L114" t="s">
        <v>75</v>
      </c>
      <c r="M114" t="s">
        <v>76</v>
      </c>
      <c r="N114" t="s">
        <v>508</v>
      </c>
      <c r="O114" t="s">
        <v>81</v>
      </c>
      <c r="P114" t="str">
        <f>"CT075804"</f>
        <v>CT075804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24.32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0.3</v>
      </c>
      <c r="BJ114">
        <v>2.5</v>
      </c>
      <c r="BK114">
        <v>2.5</v>
      </c>
      <c r="BL114">
        <v>58.33</v>
      </c>
      <c r="BM114">
        <v>8.75</v>
      </c>
      <c r="BN114">
        <v>67.08</v>
      </c>
      <c r="BO114">
        <v>67.08</v>
      </c>
      <c r="BQ114" t="s">
        <v>353</v>
      </c>
      <c r="BR114" t="s">
        <v>83</v>
      </c>
      <c r="BS114" s="3">
        <v>44810</v>
      </c>
      <c r="BT114" s="4">
        <v>0.3520833333333333</v>
      </c>
      <c r="BU114" t="s">
        <v>509</v>
      </c>
      <c r="BV114" t="s">
        <v>85</v>
      </c>
      <c r="BY114">
        <v>12328.05</v>
      </c>
      <c r="BZ114" t="s">
        <v>86</v>
      </c>
      <c r="CA114" t="s">
        <v>383</v>
      </c>
      <c r="CC114" t="s">
        <v>76</v>
      </c>
      <c r="CD114">
        <v>7441</v>
      </c>
      <c r="CE114" t="s">
        <v>510</v>
      </c>
      <c r="CI114">
        <v>1</v>
      </c>
      <c r="CJ114">
        <v>1</v>
      </c>
      <c r="CK114">
        <v>22</v>
      </c>
    </row>
    <row r="115" spans="1:89" x14ac:dyDescent="0.3">
      <c r="A115" t="s">
        <v>72</v>
      </c>
      <c r="B115" t="s">
        <v>73</v>
      </c>
      <c r="C115" t="s">
        <v>74</v>
      </c>
      <c r="E115" t="str">
        <f>"GAB2011450"</f>
        <v>GAB2011450</v>
      </c>
      <c r="F115" s="3">
        <v>44809</v>
      </c>
      <c r="G115">
        <v>202306</v>
      </c>
      <c r="H115" t="s">
        <v>75</v>
      </c>
      <c r="I115" t="s">
        <v>76</v>
      </c>
      <c r="J115" t="s">
        <v>77</v>
      </c>
      <c r="L115" t="s">
        <v>334</v>
      </c>
      <c r="M115" t="s">
        <v>335</v>
      </c>
      <c r="N115" t="s">
        <v>336</v>
      </c>
      <c r="O115" t="s">
        <v>81</v>
      </c>
      <c r="P115" t="str">
        <f>"CT075803"</f>
        <v>CT075803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73.94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0.1</v>
      </c>
      <c r="BJ115">
        <v>2.2999999999999998</v>
      </c>
      <c r="BK115">
        <v>2.5</v>
      </c>
      <c r="BL115">
        <v>177.35</v>
      </c>
      <c r="BM115">
        <v>26.6</v>
      </c>
      <c r="BN115">
        <v>203.95</v>
      </c>
      <c r="BO115">
        <v>203.95</v>
      </c>
      <c r="BQ115" t="s">
        <v>337</v>
      </c>
      <c r="BR115" t="s">
        <v>83</v>
      </c>
      <c r="BS115" s="3">
        <v>44811</v>
      </c>
      <c r="BT115" s="4">
        <v>0.40208333333333335</v>
      </c>
      <c r="BU115" t="s">
        <v>511</v>
      </c>
      <c r="BV115" t="s">
        <v>85</v>
      </c>
      <c r="BY115">
        <v>11466.12</v>
      </c>
      <c r="BZ115" t="s">
        <v>86</v>
      </c>
      <c r="CA115" t="s">
        <v>512</v>
      </c>
      <c r="CC115" t="s">
        <v>335</v>
      </c>
      <c r="CD115">
        <v>8301</v>
      </c>
      <c r="CE115" t="s">
        <v>122</v>
      </c>
      <c r="CI115">
        <v>1</v>
      </c>
      <c r="CJ115">
        <v>2</v>
      </c>
      <c r="CK115">
        <v>23</v>
      </c>
    </row>
    <row r="116" spans="1:89" x14ac:dyDescent="0.3">
      <c r="A116" t="s">
        <v>72</v>
      </c>
      <c r="B116" t="s">
        <v>73</v>
      </c>
      <c r="C116" t="s">
        <v>74</v>
      </c>
      <c r="E116" t="str">
        <f>"GAB2011451"</f>
        <v>GAB2011451</v>
      </c>
      <c r="F116" s="3">
        <v>44809</v>
      </c>
      <c r="G116">
        <v>202306</v>
      </c>
      <c r="H116" t="s">
        <v>75</v>
      </c>
      <c r="I116" t="s">
        <v>76</v>
      </c>
      <c r="J116" t="s">
        <v>77</v>
      </c>
      <c r="L116" t="s">
        <v>283</v>
      </c>
      <c r="M116" t="s">
        <v>284</v>
      </c>
      <c r="N116" t="s">
        <v>513</v>
      </c>
      <c r="O116" t="s">
        <v>81</v>
      </c>
      <c r="P116" t="str">
        <f>"CT075808"</f>
        <v>CT075808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38.909999999999997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0.1</v>
      </c>
      <c r="BJ116">
        <v>2.2999999999999998</v>
      </c>
      <c r="BK116">
        <v>2.5</v>
      </c>
      <c r="BL116">
        <v>93.33</v>
      </c>
      <c r="BM116">
        <v>14</v>
      </c>
      <c r="BN116">
        <v>107.33</v>
      </c>
      <c r="BO116">
        <v>107.33</v>
      </c>
      <c r="BQ116" t="s">
        <v>514</v>
      </c>
      <c r="BR116" t="s">
        <v>83</v>
      </c>
      <c r="BS116" s="3">
        <v>44810</v>
      </c>
      <c r="BT116" s="4">
        <v>0.4375</v>
      </c>
      <c r="BU116" t="s">
        <v>515</v>
      </c>
      <c r="BV116" t="s">
        <v>85</v>
      </c>
      <c r="BY116">
        <v>11379.38</v>
      </c>
      <c r="BZ116" t="s">
        <v>86</v>
      </c>
      <c r="CA116" t="s">
        <v>516</v>
      </c>
      <c r="CC116" t="s">
        <v>284</v>
      </c>
      <c r="CD116">
        <v>9301</v>
      </c>
      <c r="CE116" t="s">
        <v>88</v>
      </c>
      <c r="CI116">
        <v>1</v>
      </c>
      <c r="CJ116">
        <v>1</v>
      </c>
      <c r="CK116">
        <v>21</v>
      </c>
    </row>
    <row r="117" spans="1:89" x14ac:dyDescent="0.3">
      <c r="A117" t="s">
        <v>72</v>
      </c>
      <c r="B117" t="s">
        <v>73</v>
      </c>
      <c r="C117" t="s">
        <v>74</v>
      </c>
      <c r="E117" t="str">
        <f>"GAB2011452"</f>
        <v>GAB2011452</v>
      </c>
      <c r="F117" s="3">
        <v>44809</v>
      </c>
      <c r="G117">
        <v>202306</v>
      </c>
      <c r="H117" t="s">
        <v>75</v>
      </c>
      <c r="I117" t="s">
        <v>76</v>
      </c>
      <c r="J117" t="s">
        <v>77</v>
      </c>
      <c r="L117" t="s">
        <v>75</v>
      </c>
      <c r="M117" t="s">
        <v>76</v>
      </c>
      <c r="N117" t="s">
        <v>340</v>
      </c>
      <c r="O117" t="s">
        <v>81</v>
      </c>
      <c r="P117" t="str">
        <f>"CT075818"</f>
        <v>CT075818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24.32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0.3</v>
      </c>
      <c r="BJ117">
        <v>2.4</v>
      </c>
      <c r="BK117">
        <v>2.5</v>
      </c>
      <c r="BL117">
        <v>58.33</v>
      </c>
      <c r="BM117">
        <v>8.75</v>
      </c>
      <c r="BN117">
        <v>67.08</v>
      </c>
      <c r="BO117">
        <v>67.08</v>
      </c>
      <c r="BQ117" t="s">
        <v>341</v>
      </c>
      <c r="BR117" t="s">
        <v>83</v>
      </c>
      <c r="BS117" s="3">
        <v>44810</v>
      </c>
      <c r="BT117" s="4">
        <v>0.37222222222222223</v>
      </c>
      <c r="BU117" t="s">
        <v>517</v>
      </c>
      <c r="BV117" t="s">
        <v>85</v>
      </c>
      <c r="BY117">
        <v>12127.2</v>
      </c>
      <c r="BZ117" t="s">
        <v>86</v>
      </c>
      <c r="CA117" t="s">
        <v>170</v>
      </c>
      <c r="CC117" t="s">
        <v>76</v>
      </c>
      <c r="CD117">
        <v>7441</v>
      </c>
      <c r="CE117" t="s">
        <v>318</v>
      </c>
      <c r="CI117">
        <v>1</v>
      </c>
      <c r="CJ117">
        <v>1</v>
      </c>
      <c r="CK117">
        <v>22</v>
      </c>
    </row>
    <row r="118" spans="1:89" x14ac:dyDescent="0.3">
      <c r="A118" t="s">
        <v>72</v>
      </c>
      <c r="B118" t="s">
        <v>73</v>
      </c>
      <c r="C118" t="s">
        <v>74</v>
      </c>
      <c r="E118" t="str">
        <f>"GAB2011453"</f>
        <v>GAB2011453</v>
      </c>
      <c r="F118" s="3">
        <v>44809</v>
      </c>
      <c r="G118">
        <v>202306</v>
      </c>
      <c r="H118" t="s">
        <v>75</v>
      </c>
      <c r="I118" t="s">
        <v>76</v>
      </c>
      <c r="J118" t="s">
        <v>77</v>
      </c>
      <c r="L118" t="s">
        <v>75</v>
      </c>
      <c r="M118" t="s">
        <v>76</v>
      </c>
      <c r="N118" t="s">
        <v>518</v>
      </c>
      <c r="O118" t="s">
        <v>81</v>
      </c>
      <c r="P118" t="str">
        <f>"CT075809"</f>
        <v>CT075809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24.32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0.1</v>
      </c>
      <c r="BJ118">
        <v>2.4</v>
      </c>
      <c r="BK118">
        <v>2.5</v>
      </c>
      <c r="BL118">
        <v>58.33</v>
      </c>
      <c r="BM118">
        <v>8.75</v>
      </c>
      <c r="BN118">
        <v>67.08</v>
      </c>
      <c r="BO118">
        <v>67.08</v>
      </c>
      <c r="BQ118" t="s">
        <v>168</v>
      </c>
      <c r="BR118" t="s">
        <v>83</v>
      </c>
      <c r="BS118" s="3">
        <v>44810</v>
      </c>
      <c r="BT118" s="4">
        <v>0.37361111111111112</v>
      </c>
      <c r="BU118" t="s">
        <v>519</v>
      </c>
      <c r="BV118" t="s">
        <v>85</v>
      </c>
      <c r="BY118">
        <v>11789.5</v>
      </c>
      <c r="BZ118" t="s">
        <v>86</v>
      </c>
      <c r="CA118" t="s">
        <v>520</v>
      </c>
      <c r="CC118" t="s">
        <v>76</v>
      </c>
      <c r="CD118">
        <v>7460</v>
      </c>
      <c r="CE118" t="s">
        <v>423</v>
      </c>
      <c r="CI118">
        <v>1</v>
      </c>
      <c r="CJ118">
        <v>1</v>
      </c>
      <c r="CK118">
        <v>22</v>
      </c>
    </row>
    <row r="119" spans="1:89" x14ac:dyDescent="0.3">
      <c r="A119" t="s">
        <v>72</v>
      </c>
      <c r="B119" t="s">
        <v>73</v>
      </c>
      <c r="C119" t="s">
        <v>74</v>
      </c>
      <c r="E119" t="str">
        <f>"GAB2011455"</f>
        <v>GAB2011455</v>
      </c>
      <c r="F119" s="3">
        <v>44809</v>
      </c>
      <c r="G119">
        <v>202306</v>
      </c>
      <c r="H119" t="s">
        <v>75</v>
      </c>
      <c r="I119" t="s">
        <v>76</v>
      </c>
      <c r="J119" t="s">
        <v>77</v>
      </c>
      <c r="L119" t="s">
        <v>75</v>
      </c>
      <c r="M119" t="s">
        <v>76</v>
      </c>
      <c r="N119" t="s">
        <v>230</v>
      </c>
      <c r="O119" t="s">
        <v>81</v>
      </c>
      <c r="P119" t="str">
        <f>"CT075802"</f>
        <v>CT075802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24.32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0.6</v>
      </c>
      <c r="BJ119">
        <v>1.6</v>
      </c>
      <c r="BK119">
        <v>2</v>
      </c>
      <c r="BL119">
        <v>58.33</v>
      </c>
      <c r="BM119">
        <v>8.75</v>
      </c>
      <c r="BN119">
        <v>67.08</v>
      </c>
      <c r="BO119">
        <v>67.08</v>
      </c>
      <c r="BQ119" t="s">
        <v>231</v>
      </c>
      <c r="BR119" t="s">
        <v>83</v>
      </c>
      <c r="BS119" s="3">
        <v>44810</v>
      </c>
      <c r="BT119" s="4">
        <v>0.42499999999999999</v>
      </c>
      <c r="BU119" t="s">
        <v>521</v>
      </c>
      <c r="BV119" t="s">
        <v>85</v>
      </c>
      <c r="BY119">
        <v>8185.32</v>
      </c>
      <c r="BZ119" t="s">
        <v>86</v>
      </c>
      <c r="CA119" t="s">
        <v>233</v>
      </c>
      <c r="CC119" t="s">
        <v>76</v>
      </c>
      <c r="CD119">
        <v>7806</v>
      </c>
      <c r="CE119" t="s">
        <v>522</v>
      </c>
      <c r="CI119">
        <v>1</v>
      </c>
      <c r="CJ119">
        <v>1</v>
      </c>
      <c r="CK119">
        <v>22</v>
      </c>
    </row>
    <row r="120" spans="1:89" x14ac:dyDescent="0.3">
      <c r="A120" t="s">
        <v>72</v>
      </c>
      <c r="B120" t="s">
        <v>73</v>
      </c>
      <c r="C120" t="s">
        <v>74</v>
      </c>
      <c r="E120" t="str">
        <f>"GAB2011456"</f>
        <v>GAB2011456</v>
      </c>
      <c r="F120" s="3">
        <v>44809</v>
      </c>
      <c r="G120">
        <v>202306</v>
      </c>
      <c r="H120" t="s">
        <v>75</v>
      </c>
      <c r="I120" t="s">
        <v>76</v>
      </c>
      <c r="J120" t="s">
        <v>77</v>
      </c>
      <c r="L120" t="s">
        <v>75</v>
      </c>
      <c r="M120" t="s">
        <v>76</v>
      </c>
      <c r="N120" t="s">
        <v>523</v>
      </c>
      <c r="O120" t="s">
        <v>81</v>
      </c>
      <c r="P120" t="str">
        <f>"CT075815"</f>
        <v>CT075815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24.32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2.4</v>
      </c>
      <c r="BK120">
        <v>2.5</v>
      </c>
      <c r="BL120">
        <v>58.33</v>
      </c>
      <c r="BM120">
        <v>8.75</v>
      </c>
      <c r="BN120">
        <v>67.08</v>
      </c>
      <c r="BO120">
        <v>67.08</v>
      </c>
      <c r="BQ120" t="s">
        <v>524</v>
      </c>
      <c r="BR120" t="s">
        <v>83</v>
      </c>
      <c r="BS120" s="3">
        <v>44810</v>
      </c>
      <c r="BT120" s="4">
        <v>0.57430555555555551</v>
      </c>
      <c r="BU120" t="s">
        <v>525</v>
      </c>
      <c r="BV120" t="s">
        <v>106</v>
      </c>
      <c r="BY120">
        <v>11957.72</v>
      </c>
      <c r="BZ120" t="s">
        <v>86</v>
      </c>
      <c r="CA120" t="s">
        <v>140</v>
      </c>
      <c r="CC120" t="s">
        <v>76</v>
      </c>
      <c r="CD120">
        <v>7550</v>
      </c>
      <c r="CE120" t="s">
        <v>122</v>
      </c>
      <c r="CI120">
        <v>1</v>
      </c>
      <c r="CJ120">
        <v>1</v>
      </c>
      <c r="CK120">
        <v>22</v>
      </c>
    </row>
    <row r="121" spans="1:89" x14ac:dyDescent="0.3">
      <c r="A121" t="s">
        <v>72</v>
      </c>
      <c r="B121" t="s">
        <v>73</v>
      </c>
      <c r="C121" t="s">
        <v>74</v>
      </c>
      <c r="E121" t="str">
        <f>"GAB2011458"</f>
        <v>GAB2011458</v>
      </c>
      <c r="F121" s="3">
        <v>44809</v>
      </c>
      <c r="G121">
        <v>202306</v>
      </c>
      <c r="H121" t="s">
        <v>75</v>
      </c>
      <c r="I121" t="s">
        <v>76</v>
      </c>
      <c r="J121" t="s">
        <v>77</v>
      </c>
      <c r="L121" t="s">
        <v>526</v>
      </c>
      <c r="M121" t="s">
        <v>527</v>
      </c>
      <c r="N121" t="s">
        <v>528</v>
      </c>
      <c r="O121" t="s">
        <v>81</v>
      </c>
      <c r="P121" t="str">
        <f>"010269"</f>
        <v>010269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87.56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0.3</v>
      </c>
      <c r="BJ121">
        <v>2.7</v>
      </c>
      <c r="BK121">
        <v>3</v>
      </c>
      <c r="BL121">
        <v>210.02</v>
      </c>
      <c r="BM121">
        <v>31.5</v>
      </c>
      <c r="BN121">
        <v>241.52</v>
      </c>
      <c r="BO121">
        <v>241.52</v>
      </c>
      <c r="BQ121" t="s">
        <v>191</v>
      </c>
      <c r="BR121" t="s">
        <v>83</v>
      </c>
      <c r="BS121" s="3">
        <v>44810</v>
      </c>
      <c r="BT121" s="4">
        <v>0.39930555555555558</v>
      </c>
      <c r="BU121" t="s">
        <v>529</v>
      </c>
      <c r="BV121" t="s">
        <v>85</v>
      </c>
      <c r="BY121">
        <v>13435.75</v>
      </c>
      <c r="BZ121" t="s">
        <v>86</v>
      </c>
      <c r="CA121" t="s">
        <v>530</v>
      </c>
      <c r="CC121" t="s">
        <v>527</v>
      </c>
      <c r="CD121">
        <v>1739</v>
      </c>
      <c r="CE121" t="s">
        <v>531</v>
      </c>
      <c r="CI121">
        <v>1</v>
      </c>
      <c r="CJ121">
        <v>1</v>
      </c>
      <c r="CK121">
        <v>23</v>
      </c>
    </row>
    <row r="122" spans="1:89" x14ac:dyDescent="0.3">
      <c r="A122" t="s">
        <v>72</v>
      </c>
      <c r="B122" t="s">
        <v>73</v>
      </c>
      <c r="C122" t="s">
        <v>74</v>
      </c>
      <c r="E122" t="str">
        <f>"GAB2011460"</f>
        <v>GAB2011460</v>
      </c>
      <c r="F122" s="3">
        <v>44809</v>
      </c>
      <c r="G122">
        <v>202306</v>
      </c>
      <c r="H122" t="s">
        <v>75</v>
      </c>
      <c r="I122" t="s">
        <v>76</v>
      </c>
      <c r="J122" t="s">
        <v>77</v>
      </c>
      <c r="L122" t="s">
        <v>532</v>
      </c>
      <c r="M122" t="s">
        <v>533</v>
      </c>
      <c r="N122" t="s">
        <v>534</v>
      </c>
      <c r="O122" t="s">
        <v>81</v>
      </c>
      <c r="P122" t="str">
        <f>"CT075806"</f>
        <v>CT075806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60.32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2</v>
      </c>
      <c r="BK122">
        <v>2</v>
      </c>
      <c r="BL122">
        <v>144.68</v>
      </c>
      <c r="BM122">
        <v>21.7</v>
      </c>
      <c r="BN122">
        <v>166.38</v>
      </c>
      <c r="BO122">
        <v>166.38</v>
      </c>
      <c r="BQ122" t="s">
        <v>535</v>
      </c>
      <c r="BR122" t="s">
        <v>83</v>
      </c>
      <c r="BS122" s="3">
        <v>44810</v>
      </c>
      <c r="BT122" s="4">
        <v>0.41041666666666665</v>
      </c>
      <c r="BU122" t="s">
        <v>536</v>
      </c>
      <c r="BV122" t="s">
        <v>85</v>
      </c>
      <c r="BY122">
        <v>9865.3799999999992</v>
      </c>
      <c r="BZ122" t="s">
        <v>86</v>
      </c>
      <c r="CA122" t="s">
        <v>537</v>
      </c>
      <c r="CC122" t="s">
        <v>533</v>
      </c>
      <c r="CD122">
        <v>2300</v>
      </c>
      <c r="CE122" t="s">
        <v>122</v>
      </c>
      <c r="CI122">
        <v>1</v>
      </c>
      <c r="CJ122">
        <v>1</v>
      </c>
      <c r="CK122">
        <v>23</v>
      </c>
    </row>
    <row r="123" spans="1:89" x14ac:dyDescent="0.3">
      <c r="A123" t="s">
        <v>72</v>
      </c>
      <c r="B123" t="s">
        <v>73</v>
      </c>
      <c r="C123" t="s">
        <v>74</v>
      </c>
      <c r="E123" t="str">
        <f>"GAB2011461"</f>
        <v>GAB2011461</v>
      </c>
      <c r="F123" s="3">
        <v>44809</v>
      </c>
      <c r="G123">
        <v>202306</v>
      </c>
      <c r="H123" t="s">
        <v>75</v>
      </c>
      <c r="I123" t="s">
        <v>76</v>
      </c>
      <c r="J123" t="s">
        <v>77</v>
      </c>
      <c r="L123" t="s">
        <v>116</v>
      </c>
      <c r="M123" t="s">
        <v>117</v>
      </c>
      <c r="N123" t="s">
        <v>301</v>
      </c>
      <c r="O123" t="s">
        <v>81</v>
      </c>
      <c r="P123" t="str">
        <f>"CT075816"</f>
        <v>CT075816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38.909999999999997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0.9</v>
      </c>
      <c r="BJ123">
        <v>2.4</v>
      </c>
      <c r="BK123">
        <v>2.5</v>
      </c>
      <c r="BL123">
        <v>93.33</v>
      </c>
      <c r="BM123">
        <v>14</v>
      </c>
      <c r="BN123">
        <v>107.33</v>
      </c>
      <c r="BO123">
        <v>107.33</v>
      </c>
      <c r="BQ123" t="s">
        <v>302</v>
      </c>
      <c r="BR123" t="s">
        <v>83</v>
      </c>
      <c r="BS123" s="3">
        <v>44810</v>
      </c>
      <c r="BT123" s="4">
        <v>0.4368055555555555</v>
      </c>
      <c r="BU123" t="s">
        <v>538</v>
      </c>
      <c r="BV123" t="s">
        <v>85</v>
      </c>
      <c r="BY123">
        <v>12099.92</v>
      </c>
      <c r="BZ123" t="s">
        <v>86</v>
      </c>
      <c r="CC123" t="s">
        <v>117</v>
      </c>
      <c r="CD123">
        <v>9459</v>
      </c>
      <c r="CE123" t="s">
        <v>100</v>
      </c>
      <c r="CI123">
        <v>1</v>
      </c>
      <c r="CJ123">
        <v>1</v>
      </c>
      <c r="CK123">
        <v>21</v>
      </c>
    </row>
    <row r="124" spans="1:89" x14ac:dyDescent="0.3">
      <c r="A124" t="s">
        <v>72</v>
      </c>
      <c r="B124" t="s">
        <v>73</v>
      </c>
      <c r="C124" t="s">
        <v>74</v>
      </c>
      <c r="E124" t="str">
        <f>"GAB2011463"</f>
        <v>GAB2011463</v>
      </c>
      <c r="F124" s="3">
        <v>44809</v>
      </c>
      <c r="G124">
        <v>202306</v>
      </c>
      <c r="H124" t="s">
        <v>75</v>
      </c>
      <c r="I124" t="s">
        <v>76</v>
      </c>
      <c r="J124" t="s">
        <v>77</v>
      </c>
      <c r="L124" t="s">
        <v>437</v>
      </c>
      <c r="M124" t="s">
        <v>438</v>
      </c>
      <c r="N124" t="s">
        <v>439</v>
      </c>
      <c r="O124" t="s">
        <v>81</v>
      </c>
      <c r="P124" t="str">
        <f>"CT075825"</f>
        <v>CT075825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73.94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0.1</v>
      </c>
      <c r="BJ124">
        <v>2.2999999999999998</v>
      </c>
      <c r="BK124">
        <v>2.5</v>
      </c>
      <c r="BL124">
        <v>177.35</v>
      </c>
      <c r="BM124">
        <v>26.6</v>
      </c>
      <c r="BN124">
        <v>203.95</v>
      </c>
      <c r="BO124">
        <v>203.95</v>
      </c>
      <c r="BQ124" t="s">
        <v>440</v>
      </c>
      <c r="BR124" t="s">
        <v>83</v>
      </c>
      <c r="BS124" s="3">
        <v>44810</v>
      </c>
      <c r="BT124" s="4">
        <v>0.45902777777777781</v>
      </c>
      <c r="BU124" t="s">
        <v>539</v>
      </c>
      <c r="BV124" t="s">
        <v>85</v>
      </c>
      <c r="BY124">
        <v>11312.2</v>
      </c>
      <c r="BZ124" t="s">
        <v>86</v>
      </c>
      <c r="CA124" t="s">
        <v>442</v>
      </c>
      <c r="CC124" t="s">
        <v>438</v>
      </c>
      <c r="CD124">
        <v>2515</v>
      </c>
      <c r="CE124" t="s">
        <v>108</v>
      </c>
      <c r="CI124">
        <v>1</v>
      </c>
      <c r="CJ124">
        <v>1</v>
      </c>
      <c r="CK124">
        <v>23</v>
      </c>
    </row>
    <row r="125" spans="1:89" x14ac:dyDescent="0.3">
      <c r="A125" t="s">
        <v>72</v>
      </c>
      <c r="B125" t="s">
        <v>73</v>
      </c>
      <c r="C125" t="s">
        <v>74</v>
      </c>
      <c r="E125" t="str">
        <f>"GAB2011465"</f>
        <v>GAB2011465</v>
      </c>
      <c r="F125" s="3">
        <v>44809</v>
      </c>
      <c r="G125">
        <v>202306</v>
      </c>
      <c r="H125" t="s">
        <v>75</v>
      </c>
      <c r="I125" t="s">
        <v>76</v>
      </c>
      <c r="J125" t="s">
        <v>77</v>
      </c>
      <c r="L125" t="s">
        <v>89</v>
      </c>
      <c r="M125" t="s">
        <v>90</v>
      </c>
      <c r="N125" t="s">
        <v>91</v>
      </c>
      <c r="O125" t="s">
        <v>81</v>
      </c>
      <c r="P125" t="str">
        <f>"ATT:MINETTE"</f>
        <v>ATT:MINETTE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38.909999999999997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0.1</v>
      </c>
      <c r="BJ125">
        <v>2.1</v>
      </c>
      <c r="BK125">
        <v>2.5</v>
      </c>
      <c r="BL125">
        <v>93.33</v>
      </c>
      <c r="BM125">
        <v>14</v>
      </c>
      <c r="BN125">
        <v>107.33</v>
      </c>
      <c r="BO125">
        <v>107.33</v>
      </c>
      <c r="BQ125" t="s">
        <v>92</v>
      </c>
      <c r="BR125" t="s">
        <v>83</v>
      </c>
      <c r="BS125" s="3">
        <v>44810</v>
      </c>
      <c r="BT125" s="4">
        <v>0.34791666666666665</v>
      </c>
      <c r="BU125" t="s">
        <v>540</v>
      </c>
      <c r="BV125" t="s">
        <v>85</v>
      </c>
      <c r="BY125">
        <v>10584.14</v>
      </c>
      <c r="BZ125" t="s">
        <v>86</v>
      </c>
      <c r="CA125" t="s">
        <v>94</v>
      </c>
      <c r="CC125" t="s">
        <v>90</v>
      </c>
      <c r="CD125">
        <v>157</v>
      </c>
      <c r="CE125" t="s">
        <v>379</v>
      </c>
      <c r="CI125">
        <v>1</v>
      </c>
      <c r="CJ125">
        <v>1</v>
      </c>
      <c r="CK125">
        <v>21</v>
      </c>
    </row>
    <row r="126" spans="1:89" x14ac:dyDescent="0.3">
      <c r="A126" t="s">
        <v>72</v>
      </c>
      <c r="B126" t="s">
        <v>73</v>
      </c>
      <c r="C126" t="s">
        <v>74</v>
      </c>
      <c r="E126" t="str">
        <f>"GAB2011468"</f>
        <v>GAB2011468</v>
      </c>
      <c r="F126" s="3">
        <v>44809</v>
      </c>
      <c r="G126">
        <v>202306</v>
      </c>
      <c r="H126" t="s">
        <v>75</v>
      </c>
      <c r="I126" t="s">
        <v>76</v>
      </c>
      <c r="J126" t="s">
        <v>77</v>
      </c>
      <c r="L126" t="s">
        <v>235</v>
      </c>
      <c r="M126" t="s">
        <v>236</v>
      </c>
      <c r="N126" t="s">
        <v>237</v>
      </c>
      <c r="O126" t="s">
        <v>81</v>
      </c>
      <c r="P126" t="str">
        <f>"CT075827"</f>
        <v>CT075827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60.32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15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2</v>
      </c>
      <c r="BK126">
        <v>2</v>
      </c>
      <c r="BL126">
        <v>159.68</v>
      </c>
      <c r="BM126">
        <v>23.95</v>
      </c>
      <c r="BN126">
        <v>183.63</v>
      </c>
      <c r="BO126">
        <v>183.63</v>
      </c>
      <c r="BQ126" t="s">
        <v>238</v>
      </c>
      <c r="BR126" t="s">
        <v>83</v>
      </c>
      <c r="BS126" s="3">
        <v>44810</v>
      </c>
      <c r="BT126" s="4">
        <v>0.35972222222222222</v>
      </c>
      <c r="BU126" t="s">
        <v>541</v>
      </c>
      <c r="BV126" t="s">
        <v>85</v>
      </c>
      <c r="BY126">
        <v>9922.5</v>
      </c>
      <c r="BZ126" t="s">
        <v>181</v>
      </c>
      <c r="CA126" t="s">
        <v>542</v>
      </c>
      <c r="CC126" t="s">
        <v>236</v>
      </c>
      <c r="CD126">
        <v>2745</v>
      </c>
      <c r="CE126" t="s">
        <v>122</v>
      </c>
      <c r="CI126">
        <v>1</v>
      </c>
      <c r="CJ126">
        <v>1</v>
      </c>
      <c r="CK126">
        <v>23</v>
      </c>
    </row>
    <row r="127" spans="1:89" x14ac:dyDescent="0.3">
      <c r="A127" t="s">
        <v>72</v>
      </c>
      <c r="B127" t="s">
        <v>73</v>
      </c>
      <c r="C127" t="s">
        <v>74</v>
      </c>
      <c r="E127" t="str">
        <f>"009940629569"</f>
        <v>009940629569</v>
      </c>
      <c r="F127" s="3">
        <v>44809</v>
      </c>
      <c r="G127">
        <v>202306</v>
      </c>
      <c r="H127" t="s">
        <v>89</v>
      </c>
      <c r="I127" t="s">
        <v>90</v>
      </c>
      <c r="J127" t="s">
        <v>358</v>
      </c>
      <c r="L127" t="s">
        <v>75</v>
      </c>
      <c r="M127" t="s">
        <v>76</v>
      </c>
      <c r="N127" t="s">
        <v>91</v>
      </c>
      <c r="O127" t="s">
        <v>81</v>
      </c>
      <c r="P127" t="str">
        <f>"NA"</f>
        <v>NA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108.92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7</v>
      </c>
      <c r="BJ127">
        <v>5.8</v>
      </c>
      <c r="BK127">
        <v>7</v>
      </c>
      <c r="BL127">
        <v>261.26</v>
      </c>
      <c r="BM127">
        <v>39.19</v>
      </c>
      <c r="BN127">
        <v>300.45</v>
      </c>
      <c r="BO127">
        <v>300.45</v>
      </c>
      <c r="BQ127" t="s">
        <v>543</v>
      </c>
      <c r="BR127" t="s">
        <v>364</v>
      </c>
      <c r="BS127" s="3">
        <v>44810</v>
      </c>
      <c r="BT127" s="4">
        <v>0.43194444444444446</v>
      </c>
      <c r="BU127" t="s">
        <v>361</v>
      </c>
      <c r="BV127" t="s">
        <v>85</v>
      </c>
      <c r="BY127">
        <v>28800</v>
      </c>
      <c r="BZ127" t="s">
        <v>86</v>
      </c>
      <c r="CA127" t="s">
        <v>362</v>
      </c>
      <c r="CC127" t="s">
        <v>76</v>
      </c>
      <c r="CD127">
        <v>7460</v>
      </c>
      <c r="CE127" t="s">
        <v>128</v>
      </c>
      <c r="CI127">
        <v>1</v>
      </c>
      <c r="CJ127">
        <v>1</v>
      </c>
      <c r="CK127">
        <v>21</v>
      </c>
    </row>
    <row r="128" spans="1:89" x14ac:dyDescent="0.3">
      <c r="A128" t="s">
        <v>72</v>
      </c>
      <c r="B128" t="s">
        <v>73</v>
      </c>
      <c r="C128" t="s">
        <v>74</v>
      </c>
      <c r="E128" t="str">
        <f>"009940629568"</f>
        <v>009940629568</v>
      </c>
      <c r="F128" s="3">
        <v>44806</v>
      </c>
      <c r="G128">
        <v>202306</v>
      </c>
      <c r="H128" t="s">
        <v>89</v>
      </c>
      <c r="I128" t="s">
        <v>90</v>
      </c>
      <c r="J128" t="s">
        <v>358</v>
      </c>
      <c r="L128" t="s">
        <v>278</v>
      </c>
      <c r="M128" t="s">
        <v>279</v>
      </c>
      <c r="N128" t="s">
        <v>91</v>
      </c>
      <c r="O128" t="s">
        <v>124</v>
      </c>
      <c r="P128" t="str">
        <f>"NA"</f>
        <v>NA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60.2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13</v>
      </c>
      <c r="BJ128">
        <v>6.1</v>
      </c>
      <c r="BK128">
        <v>13</v>
      </c>
      <c r="BL128">
        <v>149.65</v>
      </c>
      <c r="BM128">
        <v>22.45</v>
      </c>
      <c r="BN128">
        <v>172.1</v>
      </c>
      <c r="BO128">
        <v>172.1</v>
      </c>
      <c r="BQ128" t="s">
        <v>544</v>
      </c>
      <c r="BR128" t="s">
        <v>364</v>
      </c>
      <c r="BS128" s="3">
        <v>44809</v>
      </c>
      <c r="BT128" s="4">
        <v>0.5395833333333333</v>
      </c>
      <c r="BU128" t="s">
        <v>545</v>
      </c>
      <c r="BV128" t="s">
        <v>85</v>
      </c>
      <c r="BY128">
        <v>30700.3</v>
      </c>
      <c r="BZ128" t="s">
        <v>546</v>
      </c>
      <c r="CA128" t="s">
        <v>547</v>
      </c>
      <c r="CC128" t="s">
        <v>279</v>
      </c>
      <c r="CD128">
        <v>6000</v>
      </c>
      <c r="CE128" t="s">
        <v>128</v>
      </c>
      <c r="CI128">
        <v>3</v>
      </c>
      <c r="CJ128">
        <v>1</v>
      </c>
      <c r="CK128">
        <v>41</v>
      </c>
    </row>
    <row r="129" spans="1:89" x14ac:dyDescent="0.3">
      <c r="A129" t="s">
        <v>72</v>
      </c>
      <c r="B129" t="s">
        <v>73</v>
      </c>
      <c r="C129" t="s">
        <v>74</v>
      </c>
      <c r="E129" t="str">
        <f>"GAB2011394"</f>
        <v>GAB2011394</v>
      </c>
      <c r="F129" s="3">
        <v>44805</v>
      </c>
      <c r="G129">
        <v>202306</v>
      </c>
      <c r="H129" t="s">
        <v>75</v>
      </c>
      <c r="I129" t="s">
        <v>76</v>
      </c>
      <c r="J129" t="s">
        <v>77</v>
      </c>
      <c r="L129" t="s">
        <v>548</v>
      </c>
      <c r="M129" t="s">
        <v>549</v>
      </c>
      <c r="N129" t="s">
        <v>550</v>
      </c>
      <c r="O129" t="s">
        <v>124</v>
      </c>
      <c r="P129" t="str">
        <f>"CT075656"</f>
        <v>CT075656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84.91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2.6</v>
      </c>
      <c r="BJ129">
        <v>5.9</v>
      </c>
      <c r="BK129">
        <v>6</v>
      </c>
      <c r="BL129">
        <v>208.91</v>
      </c>
      <c r="BM129">
        <v>31.34</v>
      </c>
      <c r="BN129">
        <v>240.25</v>
      </c>
      <c r="BO129">
        <v>240.25</v>
      </c>
      <c r="BQ129" t="s">
        <v>551</v>
      </c>
      <c r="BR129" t="s">
        <v>83</v>
      </c>
      <c r="BS129" s="3">
        <v>44810</v>
      </c>
      <c r="BT129" s="4">
        <v>0.73263888888888884</v>
      </c>
      <c r="BU129" t="s">
        <v>552</v>
      </c>
      <c r="BV129" t="s">
        <v>85</v>
      </c>
      <c r="BY129">
        <v>29481</v>
      </c>
      <c r="CA129" t="s">
        <v>553</v>
      </c>
      <c r="CC129" t="s">
        <v>549</v>
      </c>
      <c r="CD129">
        <v>8365</v>
      </c>
      <c r="CE129" t="s">
        <v>128</v>
      </c>
      <c r="CI129">
        <v>4</v>
      </c>
      <c r="CJ129">
        <v>3</v>
      </c>
      <c r="CK129">
        <v>43</v>
      </c>
    </row>
    <row r="130" spans="1:89" x14ac:dyDescent="0.3">
      <c r="A130" t="s">
        <v>72</v>
      </c>
      <c r="B130" t="s">
        <v>73</v>
      </c>
      <c r="C130" t="s">
        <v>74</v>
      </c>
      <c r="E130" t="str">
        <f>"GAB2011399"</f>
        <v>GAB2011399</v>
      </c>
      <c r="F130" s="3">
        <v>44805</v>
      </c>
      <c r="G130">
        <v>202306</v>
      </c>
      <c r="H130" t="s">
        <v>75</v>
      </c>
      <c r="I130" t="s">
        <v>76</v>
      </c>
      <c r="J130" t="s">
        <v>77</v>
      </c>
      <c r="L130" t="s">
        <v>554</v>
      </c>
      <c r="M130" t="s">
        <v>555</v>
      </c>
      <c r="N130" t="s">
        <v>556</v>
      </c>
      <c r="O130" t="s">
        <v>124</v>
      </c>
      <c r="P130" t="str">
        <f>"CT075758"</f>
        <v>CT075758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60.2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0.7</v>
      </c>
      <c r="BJ130">
        <v>1.7</v>
      </c>
      <c r="BK130">
        <v>2</v>
      </c>
      <c r="BL130">
        <v>149.65</v>
      </c>
      <c r="BM130">
        <v>22.45</v>
      </c>
      <c r="BN130">
        <v>172.1</v>
      </c>
      <c r="BO130">
        <v>172.1</v>
      </c>
      <c r="BQ130" t="s">
        <v>557</v>
      </c>
      <c r="BR130" t="s">
        <v>83</v>
      </c>
      <c r="BS130" s="3">
        <v>44810</v>
      </c>
      <c r="BT130" s="4">
        <v>0.60277777777777775</v>
      </c>
      <c r="BU130" t="s">
        <v>558</v>
      </c>
      <c r="BV130" t="s">
        <v>85</v>
      </c>
      <c r="BY130">
        <v>8521.59</v>
      </c>
      <c r="CA130" t="s">
        <v>559</v>
      </c>
      <c r="CC130" t="s">
        <v>555</v>
      </c>
      <c r="CD130">
        <v>1200</v>
      </c>
      <c r="CE130" t="s">
        <v>128</v>
      </c>
      <c r="CI130">
        <v>4</v>
      </c>
      <c r="CJ130">
        <v>3</v>
      </c>
      <c r="CK130">
        <v>41</v>
      </c>
    </row>
    <row r="131" spans="1:89" x14ac:dyDescent="0.3">
      <c r="A131" t="s">
        <v>72</v>
      </c>
      <c r="B131" t="s">
        <v>73</v>
      </c>
      <c r="C131" t="s">
        <v>74</v>
      </c>
      <c r="E131" t="str">
        <f>"GAB2011400"</f>
        <v>GAB2011400</v>
      </c>
      <c r="F131" s="3">
        <v>44805</v>
      </c>
      <c r="G131">
        <v>202306</v>
      </c>
      <c r="H131" t="s">
        <v>75</v>
      </c>
      <c r="I131" t="s">
        <v>76</v>
      </c>
      <c r="J131" t="s">
        <v>77</v>
      </c>
      <c r="L131" t="s">
        <v>78</v>
      </c>
      <c r="M131" t="s">
        <v>79</v>
      </c>
      <c r="N131" t="s">
        <v>560</v>
      </c>
      <c r="O131" t="s">
        <v>124</v>
      </c>
      <c r="P131" t="str">
        <f>"CT075759"</f>
        <v>CT075759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60.2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0.7</v>
      </c>
      <c r="BJ131">
        <v>1.7</v>
      </c>
      <c r="BK131">
        <v>2</v>
      </c>
      <c r="BL131">
        <v>149.65</v>
      </c>
      <c r="BM131">
        <v>22.45</v>
      </c>
      <c r="BN131">
        <v>172.1</v>
      </c>
      <c r="BO131">
        <v>172.1</v>
      </c>
      <c r="BQ131" t="s">
        <v>561</v>
      </c>
      <c r="BR131" t="s">
        <v>83</v>
      </c>
      <c r="BS131" s="3">
        <v>44809</v>
      </c>
      <c r="BT131" s="4">
        <v>0.59861111111111109</v>
      </c>
      <c r="BU131" t="s">
        <v>562</v>
      </c>
      <c r="BV131" t="s">
        <v>85</v>
      </c>
      <c r="BY131">
        <v>8320.9500000000007</v>
      </c>
      <c r="CA131" t="s">
        <v>563</v>
      </c>
      <c r="CC131" t="s">
        <v>79</v>
      </c>
      <c r="CD131">
        <v>181</v>
      </c>
      <c r="CE131" t="s">
        <v>128</v>
      </c>
      <c r="CI131">
        <v>3</v>
      </c>
      <c r="CJ131">
        <v>2</v>
      </c>
      <c r="CK131">
        <v>41</v>
      </c>
    </row>
    <row r="132" spans="1:89" x14ac:dyDescent="0.3">
      <c r="A132" t="s">
        <v>72</v>
      </c>
      <c r="B132" t="s">
        <v>73</v>
      </c>
      <c r="C132" t="s">
        <v>74</v>
      </c>
      <c r="E132" t="str">
        <f>"GAB2011404"</f>
        <v>GAB2011404</v>
      </c>
      <c r="F132" s="3">
        <v>44805</v>
      </c>
      <c r="G132">
        <v>202306</v>
      </c>
      <c r="H132" t="s">
        <v>75</v>
      </c>
      <c r="I132" t="s">
        <v>76</v>
      </c>
      <c r="J132" t="s">
        <v>77</v>
      </c>
      <c r="L132" t="s">
        <v>564</v>
      </c>
      <c r="M132" t="s">
        <v>565</v>
      </c>
      <c r="N132" t="s">
        <v>566</v>
      </c>
      <c r="O132" t="s">
        <v>124</v>
      </c>
      <c r="P132" t="str">
        <f>"009949"</f>
        <v>009949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132.65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9.5</v>
      </c>
      <c r="BJ132">
        <v>25.9</v>
      </c>
      <c r="BK132">
        <v>26</v>
      </c>
      <c r="BL132">
        <v>323.42</v>
      </c>
      <c r="BM132">
        <v>48.51</v>
      </c>
      <c r="BN132">
        <v>371.93</v>
      </c>
      <c r="BO132">
        <v>371.93</v>
      </c>
      <c r="BQ132" t="s">
        <v>254</v>
      </c>
      <c r="BR132" t="s">
        <v>83</v>
      </c>
      <c r="BS132" s="3">
        <v>44809</v>
      </c>
      <c r="BT132" s="4">
        <v>0.37847222222222227</v>
      </c>
      <c r="BU132" t="s">
        <v>567</v>
      </c>
      <c r="BV132" t="s">
        <v>85</v>
      </c>
      <c r="BY132">
        <v>129411.92</v>
      </c>
      <c r="CA132" t="s">
        <v>568</v>
      </c>
      <c r="CC132" t="s">
        <v>565</v>
      </c>
      <c r="CD132">
        <v>3815</v>
      </c>
      <c r="CE132" t="s">
        <v>128</v>
      </c>
      <c r="CI132">
        <v>4</v>
      </c>
      <c r="CJ132">
        <v>2</v>
      </c>
      <c r="CK132">
        <v>43</v>
      </c>
    </row>
    <row r="133" spans="1:89" x14ac:dyDescent="0.3">
      <c r="A133" t="s">
        <v>72</v>
      </c>
      <c r="B133" t="s">
        <v>73</v>
      </c>
      <c r="C133" t="s">
        <v>74</v>
      </c>
      <c r="E133" t="str">
        <f>"GAB2011408"</f>
        <v>GAB2011408</v>
      </c>
      <c r="F133" s="3">
        <v>44805</v>
      </c>
      <c r="G133">
        <v>202306</v>
      </c>
      <c r="H133" t="s">
        <v>75</v>
      </c>
      <c r="I133" t="s">
        <v>76</v>
      </c>
      <c r="J133" t="s">
        <v>77</v>
      </c>
      <c r="L133" t="s">
        <v>101</v>
      </c>
      <c r="M133" t="s">
        <v>102</v>
      </c>
      <c r="N133" t="s">
        <v>569</v>
      </c>
      <c r="O133" t="s">
        <v>124</v>
      </c>
      <c r="P133" t="str">
        <f>"CT075748"</f>
        <v>CT075748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149.52000000000001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20.7</v>
      </c>
      <c r="BJ133">
        <v>50.1</v>
      </c>
      <c r="BK133">
        <v>51</v>
      </c>
      <c r="BL133">
        <v>363.89</v>
      </c>
      <c r="BM133">
        <v>54.58</v>
      </c>
      <c r="BN133">
        <v>418.47</v>
      </c>
      <c r="BO133">
        <v>418.47</v>
      </c>
      <c r="BQ133" t="s">
        <v>254</v>
      </c>
      <c r="BR133" t="s">
        <v>83</v>
      </c>
      <c r="BS133" s="3">
        <v>44809</v>
      </c>
      <c r="BT133" s="4">
        <v>0.41944444444444445</v>
      </c>
      <c r="BU133" t="s">
        <v>570</v>
      </c>
      <c r="BV133" t="s">
        <v>85</v>
      </c>
      <c r="BY133">
        <v>250749.51</v>
      </c>
      <c r="CA133" t="s">
        <v>571</v>
      </c>
      <c r="CC133" t="s">
        <v>102</v>
      </c>
      <c r="CD133">
        <v>2001</v>
      </c>
      <c r="CE133" t="s">
        <v>128</v>
      </c>
      <c r="CI133">
        <v>3</v>
      </c>
      <c r="CJ133">
        <v>2</v>
      </c>
      <c r="CK133">
        <v>41</v>
      </c>
    </row>
    <row r="134" spans="1:89" x14ac:dyDescent="0.3">
      <c r="A134" t="s">
        <v>72</v>
      </c>
      <c r="B134" t="s">
        <v>73</v>
      </c>
      <c r="C134" t="s">
        <v>74</v>
      </c>
      <c r="E134" t="str">
        <f>"GAB2011411"</f>
        <v>GAB2011411</v>
      </c>
      <c r="F134" s="3">
        <v>44805</v>
      </c>
      <c r="G134">
        <v>202306</v>
      </c>
      <c r="H134" t="s">
        <v>75</v>
      </c>
      <c r="I134" t="s">
        <v>76</v>
      </c>
      <c r="J134" t="s">
        <v>77</v>
      </c>
      <c r="L134" t="s">
        <v>101</v>
      </c>
      <c r="M134" t="s">
        <v>102</v>
      </c>
      <c r="N134" t="s">
        <v>190</v>
      </c>
      <c r="O134" t="s">
        <v>124</v>
      </c>
      <c r="P134" t="str">
        <f>"CT075045"</f>
        <v>CT075045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122.23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5</v>
      </c>
      <c r="BI134">
        <v>16.2</v>
      </c>
      <c r="BJ134">
        <v>39.4</v>
      </c>
      <c r="BK134">
        <v>40</v>
      </c>
      <c r="BL134">
        <v>298.43</v>
      </c>
      <c r="BM134">
        <v>44.76</v>
      </c>
      <c r="BN134">
        <v>343.19</v>
      </c>
      <c r="BO134">
        <v>343.19</v>
      </c>
      <c r="BQ134" t="s">
        <v>572</v>
      </c>
      <c r="BR134" t="s">
        <v>83</v>
      </c>
      <c r="BS134" s="3">
        <v>44809</v>
      </c>
      <c r="BT134" s="4">
        <v>0.4375</v>
      </c>
      <c r="BU134" t="s">
        <v>573</v>
      </c>
      <c r="BV134" t="s">
        <v>85</v>
      </c>
      <c r="BY134">
        <v>197185.84</v>
      </c>
      <c r="CC134" t="s">
        <v>102</v>
      </c>
      <c r="CD134">
        <v>2196</v>
      </c>
      <c r="CE134" t="s">
        <v>128</v>
      </c>
      <c r="CI134">
        <v>3</v>
      </c>
      <c r="CJ134">
        <v>2</v>
      </c>
      <c r="CK134">
        <v>41</v>
      </c>
    </row>
    <row r="135" spans="1:89" x14ac:dyDescent="0.3">
      <c r="A135" t="s">
        <v>72</v>
      </c>
      <c r="B135" t="s">
        <v>73</v>
      </c>
      <c r="C135" t="s">
        <v>74</v>
      </c>
      <c r="E135" t="str">
        <f>"GAB2011415"</f>
        <v>GAB2011415</v>
      </c>
      <c r="F135" s="3">
        <v>44805</v>
      </c>
      <c r="G135">
        <v>202306</v>
      </c>
      <c r="H135" t="s">
        <v>75</v>
      </c>
      <c r="I135" t="s">
        <v>76</v>
      </c>
      <c r="J135" t="s">
        <v>77</v>
      </c>
      <c r="L135" t="s">
        <v>75</v>
      </c>
      <c r="M135" t="s">
        <v>76</v>
      </c>
      <c r="N135" t="s">
        <v>137</v>
      </c>
      <c r="O135" t="s">
        <v>124</v>
      </c>
      <c r="P135" t="str">
        <f>"CT075765"</f>
        <v>CT075765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47.81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6.9</v>
      </c>
      <c r="BJ135">
        <v>15.3</v>
      </c>
      <c r="BK135">
        <v>16</v>
      </c>
      <c r="BL135">
        <v>119.93</v>
      </c>
      <c r="BM135">
        <v>17.989999999999998</v>
      </c>
      <c r="BN135">
        <v>137.91999999999999</v>
      </c>
      <c r="BO135">
        <v>137.91999999999999</v>
      </c>
      <c r="BQ135" t="s">
        <v>138</v>
      </c>
      <c r="BR135" t="s">
        <v>83</v>
      </c>
      <c r="BS135" s="3">
        <v>44806</v>
      </c>
      <c r="BT135" s="4">
        <v>0.55486111111111114</v>
      </c>
      <c r="BU135" t="s">
        <v>574</v>
      </c>
      <c r="BV135" t="s">
        <v>85</v>
      </c>
      <c r="BY135">
        <v>76445.759999999995</v>
      </c>
      <c r="CA135" t="s">
        <v>140</v>
      </c>
      <c r="CC135" t="s">
        <v>76</v>
      </c>
      <c r="CD135">
        <v>7550</v>
      </c>
      <c r="CE135" t="s">
        <v>128</v>
      </c>
      <c r="CI135">
        <v>3</v>
      </c>
      <c r="CJ135">
        <v>1</v>
      </c>
      <c r="CK135">
        <v>42</v>
      </c>
    </row>
    <row r="136" spans="1:89" x14ac:dyDescent="0.3">
      <c r="A136" t="s">
        <v>72</v>
      </c>
      <c r="B136" t="s">
        <v>73</v>
      </c>
      <c r="C136" t="s">
        <v>74</v>
      </c>
      <c r="E136" t="str">
        <f>"GAB2011416"</f>
        <v>GAB2011416</v>
      </c>
      <c r="F136" s="3">
        <v>44805</v>
      </c>
      <c r="G136">
        <v>202306</v>
      </c>
      <c r="H136" t="s">
        <v>75</v>
      </c>
      <c r="I136" t="s">
        <v>76</v>
      </c>
      <c r="J136" t="s">
        <v>77</v>
      </c>
      <c r="L136" t="s">
        <v>289</v>
      </c>
      <c r="M136" t="s">
        <v>290</v>
      </c>
      <c r="N136" t="s">
        <v>575</v>
      </c>
      <c r="O136" t="s">
        <v>124</v>
      </c>
      <c r="P136" t="str">
        <f>"CT075757"</f>
        <v>CT075757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60.2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0.6</v>
      </c>
      <c r="BJ136">
        <v>1.7</v>
      </c>
      <c r="BK136">
        <v>2</v>
      </c>
      <c r="BL136">
        <v>149.65</v>
      </c>
      <c r="BM136">
        <v>22.45</v>
      </c>
      <c r="BN136">
        <v>172.1</v>
      </c>
      <c r="BO136">
        <v>172.1</v>
      </c>
      <c r="BQ136" t="s">
        <v>576</v>
      </c>
      <c r="BR136" t="s">
        <v>83</v>
      </c>
      <c r="BS136" s="3">
        <v>44809</v>
      </c>
      <c r="BT136" s="4">
        <v>0.3888888888888889</v>
      </c>
      <c r="BU136" t="s">
        <v>577</v>
      </c>
      <c r="BV136" t="s">
        <v>85</v>
      </c>
      <c r="BY136">
        <v>8262.5400000000009</v>
      </c>
      <c r="CA136" t="s">
        <v>578</v>
      </c>
      <c r="CC136" t="s">
        <v>290</v>
      </c>
      <c r="CD136">
        <v>4001</v>
      </c>
      <c r="CE136" t="s">
        <v>128</v>
      </c>
      <c r="CI136">
        <v>3</v>
      </c>
      <c r="CJ136">
        <v>2</v>
      </c>
      <c r="CK136">
        <v>41</v>
      </c>
    </row>
    <row r="137" spans="1:89" x14ac:dyDescent="0.3">
      <c r="A137" t="s">
        <v>72</v>
      </c>
      <c r="B137" t="s">
        <v>73</v>
      </c>
      <c r="C137" t="s">
        <v>74</v>
      </c>
      <c r="E137" t="str">
        <f>"GAB2011417"</f>
        <v>GAB2011417</v>
      </c>
      <c r="F137" s="3">
        <v>44805</v>
      </c>
      <c r="G137">
        <v>202306</v>
      </c>
      <c r="H137" t="s">
        <v>75</v>
      </c>
      <c r="I137" t="s">
        <v>76</v>
      </c>
      <c r="J137" t="s">
        <v>77</v>
      </c>
      <c r="L137" t="s">
        <v>289</v>
      </c>
      <c r="M137" t="s">
        <v>290</v>
      </c>
      <c r="N137" t="s">
        <v>579</v>
      </c>
      <c r="O137" t="s">
        <v>124</v>
      </c>
      <c r="P137" t="str">
        <f>"CT075756"</f>
        <v>CT075756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60.2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2.2999999999999998</v>
      </c>
      <c r="BK137">
        <v>3</v>
      </c>
      <c r="BL137">
        <v>149.65</v>
      </c>
      <c r="BM137">
        <v>22.45</v>
      </c>
      <c r="BN137">
        <v>172.1</v>
      </c>
      <c r="BO137">
        <v>172.1</v>
      </c>
      <c r="BQ137" t="s">
        <v>580</v>
      </c>
      <c r="BR137" t="s">
        <v>83</v>
      </c>
      <c r="BS137" s="3">
        <v>44809</v>
      </c>
      <c r="BT137" s="4">
        <v>0.34791666666666665</v>
      </c>
      <c r="BU137" t="s">
        <v>581</v>
      </c>
      <c r="BV137" t="s">
        <v>85</v>
      </c>
      <c r="BY137">
        <v>11307.66</v>
      </c>
      <c r="CA137" t="s">
        <v>578</v>
      </c>
      <c r="CC137" t="s">
        <v>290</v>
      </c>
      <c r="CD137">
        <v>4001</v>
      </c>
      <c r="CE137" t="s">
        <v>128</v>
      </c>
      <c r="CI137">
        <v>3</v>
      </c>
      <c r="CJ137">
        <v>2</v>
      </c>
      <c r="CK137">
        <v>41</v>
      </c>
    </row>
    <row r="138" spans="1:89" x14ac:dyDescent="0.3">
      <c r="A138" t="s">
        <v>72</v>
      </c>
      <c r="B138" t="s">
        <v>73</v>
      </c>
      <c r="C138" t="s">
        <v>74</v>
      </c>
      <c r="E138" t="str">
        <f>"GAB2011421"</f>
        <v>GAB2011421</v>
      </c>
      <c r="F138" s="3">
        <v>44805</v>
      </c>
      <c r="G138">
        <v>202306</v>
      </c>
      <c r="H138" t="s">
        <v>75</v>
      </c>
      <c r="I138" t="s">
        <v>76</v>
      </c>
      <c r="J138" t="s">
        <v>77</v>
      </c>
      <c r="L138" t="s">
        <v>89</v>
      </c>
      <c r="M138" t="s">
        <v>90</v>
      </c>
      <c r="N138" t="s">
        <v>147</v>
      </c>
      <c r="O138" t="s">
        <v>124</v>
      </c>
      <c r="P138" t="str">
        <f>"CT075763"</f>
        <v>CT075763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60.2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2.5</v>
      </c>
      <c r="BJ138">
        <v>5.9</v>
      </c>
      <c r="BK138">
        <v>6</v>
      </c>
      <c r="BL138">
        <v>149.65</v>
      </c>
      <c r="BM138">
        <v>22.45</v>
      </c>
      <c r="BN138">
        <v>172.1</v>
      </c>
      <c r="BO138">
        <v>172.1</v>
      </c>
      <c r="BQ138" t="s">
        <v>148</v>
      </c>
      <c r="BR138" t="s">
        <v>83</v>
      </c>
      <c r="BS138" s="3">
        <v>44809</v>
      </c>
      <c r="BT138" s="4">
        <v>0.45833333333333331</v>
      </c>
      <c r="BU138" t="s">
        <v>582</v>
      </c>
      <c r="BV138" t="s">
        <v>85</v>
      </c>
      <c r="BY138">
        <v>29688.7</v>
      </c>
      <c r="CA138" t="s">
        <v>583</v>
      </c>
      <c r="CC138" t="s">
        <v>90</v>
      </c>
      <c r="CD138">
        <v>157</v>
      </c>
      <c r="CE138" t="s">
        <v>128</v>
      </c>
      <c r="CI138">
        <v>3</v>
      </c>
      <c r="CJ138">
        <v>2</v>
      </c>
      <c r="CK138">
        <v>41</v>
      </c>
    </row>
    <row r="139" spans="1:89" x14ac:dyDescent="0.3">
      <c r="A139" t="s">
        <v>72</v>
      </c>
      <c r="B139" t="s">
        <v>73</v>
      </c>
      <c r="C139" t="s">
        <v>74</v>
      </c>
      <c r="E139" t="str">
        <f>"GAB2011422"</f>
        <v>GAB2011422</v>
      </c>
      <c r="F139" s="3">
        <v>44806</v>
      </c>
      <c r="G139">
        <v>202306</v>
      </c>
      <c r="H139" t="s">
        <v>75</v>
      </c>
      <c r="I139" t="s">
        <v>76</v>
      </c>
      <c r="J139" t="s">
        <v>77</v>
      </c>
      <c r="L139" t="s">
        <v>171</v>
      </c>
      <c r="M139" t="s">
        <v>172</v>
      </c>
      <c r="N139" t="s">
        <v>504</v>
      </c>
      <c r="O139" t="s">
        <v>124</v>
      </c>
      <c r="P139" t="str">
        <f>"CT075775"</f>
        <v>CT075775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87.49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8</v>
      </c>
      <c r="BJ139">
        <v>25.4</v>
      </c>
      <c r="BK139">
        <v>26</v>
      </c>
      <c r="BL139">
        <v>215.11</v>
      </c>
      <c r="BM139">
        <v>32.270000000000003</v>
      </c>
      <c r="BN139">
        <v>247.38</v>
      </c>
      <c r="BO139">
        <v>247.38</v>
      </c>
      <c r="BQ139" t="s">
        <v>584</v>
      </c>
      <c r="BR139" t="s">
        <v>83</v>
      </c>
      <c r="BS139" s="3">
        <v>44809</v>
      </c>
      <c r="BT139" s="4">
        <v>0.48958333333333331</v>
      </c>
      <c r="BU139" t="s">
        <v>585</v>
      </c>
      <c r="BV139" t="s">
        <v>85</v>
      </c>
      <c r="BY139">
        <v>127215.25</v>
      </c>
      <c r="CA139" t="s">
        <v>507</v>
      </c>
      <c r="CC139" t="s">
        <v>172</v>
      </c>
      <c r="CD139">
        <v>700</v>
      </c>
      <c r="CE139" t="s">
        <v>128</v>
      </c>
      <c r="CI139">
        <v>3</v>
      </c>
      <c r="CJ139">
        <v>1</v>
      </c>
      <c r="CK139">
        <v>41</v>
      </c>
    </row>
    <row r="140" spans="1:89" x14ac:dyDescent="0.3">
      <c r="A140" t="s">
        <v>72</v>
      </c>
      <c r="B140" t="s">
        <v>73</v>
      </c>
      <c r="C140" t="s">
        <v>74</v>
      </c>
      <c r="E140" t="str">
        <f>"GAB2011423"</f>
        <v>GAB2011423</v>
      </c>
      <c r="F140" s="3">
        <v>44806</v>
      </c>
      <c r="G140">
        <v>202306</v>
      </c>
      <c r="H140" t="s">
        <v>75</v>
      </c>
      <c r="I140" t="s">
        <v>76</v>
      </c>
      <c r="J140" t="s">
        <v>77</v>
      </c>
      <c r="L140" t="s">
        <v>101</v>
      </c>
      <c r="M140" t="s">
        <v>102</v>
      </c>
      <c r="N140" t="s">
        <v>586</v>
      </c>
      <c r="O140" t="s">
        <v>124</v>
      </c>
      <c r="P140" t="str">
        <f>"CT075773"</f>
        <v>CT075773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62.68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2</v>
      </c>
      <c r="BI140">
        <v>3.3</v>
      </c>
      <c r="BJ140">
        <v>15.8</v>
      </c>
      <c r="BK140">
        <v>16</v>
      </c>
      <c r="BL140">
        <v>155.6</v>
      </c>
      <c r="BM140">
        <v>23.34</v>
      </c>
      <c r="BN140">
        <v>178.94</v>
      </c>
      <c r="BO140">
        <v>178.94</v>
      </c>
      <c r="BQ140" t="s">
        <v>587</v>
      </c>
      <c r="BR140" t="s">
        <v>83</v>
      </c>
      <c r="BS140" s="3">
        <v>44809</v>
      </c>
      <c r="BT140" s="4">
        <v>0.63888888888888895</v>
      </c>
      <c r="BU140" t="s">
        <v>588</v>
      </c>
      <c r="BV140" t="s">
        <v>85</v>
      </c>
      <c r="BY140">
        <v>78830.100000000006</v>
      </c>
      <c r="CA140" t="s">
        <v>589</v>
      </c>
      <c r="CC140" t="s">
        <v>102</v>
      </c>
      <c r="CD140">
        <v>2092</v>
      </c>
      <c r="CE140" t="s">
        <v>128</v>
      </c>
      <c r="CI140">
        <v>3</v>
      </c>
      <c r="CJ140">
        <v>1</v>
      </c>
      <c r="CK140">
        <v>41</v>
      </c>
    </row>
    <row r="141" spans="1:89" x14ac:dyDescent="0.3">
      <c r="A141" t="s">
        <v>72</v>
      </c>
      <c r="B141" t="s">
        <v>73</v>
      </c>
      <c r="C141" t="s">
        <v>74</v>
      </c>
      <c r="E141" t="str">
        <f>"GAB2011424"</f>
        <v>GAB2011424</v>
      </c>
      <c r="F141" s="3">
        <v>44806</v>
      </c>
      <c r="G141">
        <v>202306</v>
      </c>
      <c r="H141" t="s">
        <v>75</v>
      </c>
      <c r="I141" t="s">
        <v>76</v>
      </c>
      <c r="J141" t="s">
        <v>77</v>
      </c>
      <c r="L141" t="s">
        <v>590</v>
      </c>
      <c r="M141" t="s">
        <v>591</v>
      </c>
      <c r="N141" t="s">
        <v>592</v>
      </c>
      <c r="O141" t="s">
        <v>124</v>
      </c>
      <c r="P141" t="str">
        <f>"CT075514"</f>
        <v>CT075514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193.41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5</v>
      </c>
      <c r="BI141">
        <v>11.8</v>
      </c>
      <c r="BJ141">
        <v>39.1</v>
      </c>
      <c r="BK141">
        <v>40</v>
      </c>
      <c r="BL141">
        <v>469.16</v>
      </c>
      <c r="BM141">
        <v>70.37</v>
      </c>
      <c r="BN141">
        <v>539.53</v>
      </c>
      <c r="BO141">
        <v>539.53</v>
      </c>
      <c r="BQ141" t="s">
        <v>593</v>
      </c>
      <c r="BR141" t="s">
        <v>83</v>
      </c>
      <c r="BS141" s="3">
        <v>44809</v>
      </c>
      <c r="BT141" s="4">
        <v>0.52847222222222223</v>
      </c>
      <c r="BU141" t="s">
        <v>594</v>
      </c>
      <c r="BV141" t="s">
        <v>85</v>
      </c>
      <c r="BY141">
        <v>195742.46</v>
      </c>
      <c r="CA141" t="s">
        <v>595</v>
      </c>
      <c r="CC141" t="s">
        <v>591</v>
      </c>
      <c r="CD141">
        <v>3880</v>
      </c>
      <c r="CE141" t="s">
        <v>128</v>
      </c>
      <c r="CI141">
        <v>3</v>
      </c>
      <c r="CJ141">
        <v>1</v>
      </c>
      <c r="CK141">
        <v>43</v>
      </c>
    </row>
    <row r="142" spans="1:89" x14ac:dyDescent="0.3">
      <c r="A142" t="s">
        <v>72</v>
      </c>
      <c r="B142" t="s">
        <v>73</v>
      </c>
      <c r="C142" t="s">
        <v>74</v>
      </c>
      <c r="E142" t="str">
        <f>"GAB2011425"</f>
        <v>GAB2011425</v>
      </c>
      <c r="F142" s="3">
        <v>44806</v>
      </c>
      <c r="G142">
        <v>202306</v>
      </c>
      <c r="H142" t="s">
        <v>75</v>
      </c>
      <c r="I142" t="s">
        <v>76</v>
      </c>
      <c r="J142" t="s">
        <v>77</v>
      </c>
      <c r="L142" t="s">
        <v>289</v>
      </c>
      <c r="M142" t="s">
        <v>290</v>
      </c>
      <c r="N142" t="s">
        <v>596</v>
      </c>
      <c r="O142" t="s">
        <v>124</v>
      </c>
      <c r="P142" t="str">
        <f>"00090"</f>
        <v>00090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452.21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30.5</v>
      </c>
      <c r="BJ142">
        <v>172.8</v>
      </c>
      <c r="BK142">
        <v>173</v>
      </c>
      <c r="BL142">
        <v>1089.92</v>
      </c>
      <c r="BM142">
        <v>163.49</v>
      </c>
      <c r="BN142">
        <v>1253.4100000000001</v>
      </c>
      <c r="BO142">
        <v>1253.4100000000001</v>
      </c>
      <c r="BQ142" t="s">
        <v>597</v>
      </c>
      <c r="BR142" t="s">
        <v>83</v>
      </c>
      <c r="BS142" s="3">
        <v>44809</v>
      </c>
      <c r="BT142" s="4">
        <v>0.42152777777777778</v>
      </c>
      <c r="BU142" t="s">
        <v>598</v>
      </c>
      <c r="BV142" t="s">
        <v>85</v>
      </c>
      <c r="BY142">
        <v>863883.9</v>
      </c>
      <c r="CA142" t="s">
        <v>599</v>
      </c>
      <c r="CC142" t="s">
        <v>290</v>
      </c>
      <c r="CD142">
        <v>4001</v>
      </c>
      <c r="CE142" t="s">
        <v>128</v>
      </c>
      <c r="CI142">
        <v>3</v>
      </c>
      <c r="CJ142">
        <v>1</v>
      </c>
      <c r="CK142">
        <v>41</v>
      </c>
    </row>
    <row r="143" spans="1:89" x14ac:dyDescent="0.3">
      <c r="A143" t="s">
        <v>72</v>
      </c>
      <c r="B143" t="s">
        <v>73</v>
      </c>
      <c r="C143" t="s">
        <v>74</v>
      </c>
      <c r="E143" t="str">
        <f>"GAB2011426"</f>
        <v>GAB2011426</v>
      </c>
      <c r="F143" s="3">
        <v>44806</v>
      </c>
      <c r="G143">
        <v>202306</v>
      </c>
      <c r="H143" t="s">
        <v>75</v>
      </c>
      <c r="I143" t="s">
        <v>76</v>
      </c>
      <c r="J143" t="s">
        <v>77</v>
      </c>
      <c r="L143" t="s">
        <v>289</v>
      </c>
      <c r="M143" t="s">
        <v>290</v>
      </c>
      <c r="N143" t="s">
        <v>600</v>
      </c>
      <c r="O143" t="s">
        <v>124</v>
      </c>
      <c r="P143" t="str">
        <f>"CT075413"</f>
        <v>CT075413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114.79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5</v>
      </c>
      <c r="BI143">
        <v>18.600000000000001</v>
      </c>
      <c r="BJ143">
        <v>36.4</v>
      </c>
      <c r="BK143">
        <v>37</v>
      </c>
      <c r="BL143">
        <v>280.58</v>
      </c>
      <c r="BM143">
        <v>42.09</v>
      </c>
      <c r="BN143">
        <v>322.67</v>
      </c>
      <c r="BO143">
        <v>322.67</v>
      </c>
      <c r="BQ143" t="s">
        <v>601</v>
      </c>
      <c r="BR143" t="s">
        <v>83</v>
      </c>
      <c r="BS143" s="3">
        <v>44809</v>
      </c>
      <c r="BT143" s="4">
        <v>0.3888888888888889</v>
      </c>
      <c r="BU143" t="s">
        <v>602</v>
      </c>
      <c r="BV143" t="s">
        <v>85</v>
      </c>
      <c r="BY143">
        <v>182069</v>
      </c>
      <c r="CA143" t="s">
        <v>578</v>
      </c>
      <c r="CC143" t="s">
        <v>290</v>
      </c>
      <c r="CD143">
        <v>4001</v>
      </c>
      <c r="CE143" t="s">
        <v>128</v>
      </c>
      <c r="CI143">
        <v>3</v>
      </c>
      <c r="CJ143">
        <v>1</v>
      </c>
      <c r="CK143">
        <v>41</v>
      </c>
    </row>
    <row r="144" spans="1:89" x14ac:dyDescent="0.3">
      <c r="A144" t="s">
        <v>72</v>
      </c>
      <c r="B144" t="s">
        <v>73</v>
      </c>
      <c r="C144" t="s">
        <v>74</v>
      </c>
      <c r="E144" t="str">
        <f>"GAB2011427"</f>
        <v>GAB2011427</v>
      </c>
      <c r="F144" s="3">
        <v>44806</v>
      </c>
      <c r="G144">
        <v>202306</v>
      </c>
      <c r="H144" t="s">
        <v>75</v>
      </c>
      <c r="I144" t="s">
        <v>76</v>
      </c>
      <c r="J144" t="s">
        <v>77</v>
      </c>
      <c r="L144" t="s">
        <v>141</v>
      </c>
      <c r="M144" t="s">
        <v>142</v>
      </c>
      <c r="N144" t="s">
        <v>603</v>
      </c>
      <c r="O144" t="s">
        <v>124</v>
      </c>
      <c r="P144" t="str">
        <f>"CT075785"</f>
        <v>CT075785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60.2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0.6</v>
      </c>
      <c r="BJ144">
        <v>1.6</v>
      </c>
      <c r="BK144">
        <v>2</v>
      </c>
      <c r="BL144">
        <v>149.65</v>
      </c>
      <c r="BM144">
        <v>22.45</v>
      </c>
      <c r="BN144">
        <v>172.1</v>
      </c>
      <c r="BO144">
        <v>172.1</v>
      </c>
      <c r="BQ144" t="s">
        <v>604</v>
      </c>
      <c r="BR144" t="s">
        <v>83</v>
      </c>
      <c r="BS144" s="3">
        <v>44809</v>
      </c>
      <c r="BT144" s="4">
        <v>0.49305555555555558</v>
      </c>
      <c r="BU144" t="s">
        <v>605</v>
      </c>
      <c r="BV144" t="s">
        <v>85</v>
      </c>
      <c r="BY144">
        <v>8197.2000000000007</v>
      </c>
      <c r="CA144" t="s">
        <v>606</v>
      </c>
      <c r="CC144" t="s">
        <v>142</v>
      </c>
      <c r="CD144">
        <v>2170</v>
      </c>
      <c r="CE144" t="s">
        <v>128</v>
      </c>
      <c r="CI144">
        <v>0</v>
      </c>
      <c r="CJ144">
        <v>0</v>
      </c>
      <c r="CK144">
        <v>41</v>
      </c>
    </row>
    <row r="145" spans="1:89" x14ac:dyDescent="0.3">
      <c r="A145" t="s">
        <v>72</v>
      </c>
      <c r="B145" t="s">
        <v>73</v>
      </c>
      <c r="C145" t="s">
        <v>74</v>
      </c>
      <c r="E145" t="str">
        <f>"GAB2011431"</f>
        <v>GAB2011431</v>
      </c>
      <c r="F145" s="3">
        <v>44806</v>
      </c>
      <c r="G145">
        <v>202306</v>
      </c>
      <c r="H145" t="s">
        <v>75</v>
      </c>
      <c r="I145" t="s">
        <v>76</v>
      </c>
      <c r="J145" t="s">
        <v>77</v>
      </c>
      <c r="L145" t="s">
        <v>278</v>
      </c>
      <c r="M145" t="s">
        <v>279</v>
      </c>
      <c r="N145" t="s">
        <v>607</v>
      </c>
      <c r="O145" t="s">
        <v>124</v>
      </c>
      <c r="P145" t="str">
        <f>"CT075786"</f>
        <v>CT075786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60.2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5.3</v>
      </c>
      <c r="BJ145">
        <v>12.9</v>
      </c>
      <c r="BK145">
        <v>13</v>
      </c>
      <c r="BL145">
        <v>149.65</v>
      </c>
      <c r="BM145">
        <v>22.45</v>
      </c>
      <c r="BN145">
        <v>172.1</v>
      </c>
      <c r="BO145">
        <v>172.1</v>
      </c>
      <c r="BQ145" t="s">
        <v>254</v>
      </c>
      <c r="BR145" t="s">
        <v>83</v>
      </c>
      <c r="BS145" s="3">
        <v>44809</v>
      </c>
      <c r="BT145" s="4">
        <v>0.49861111111111112</v>
      </c>
      <c r="BU145" t="s">
        <v>608</v>
      </c>
      <c r="BV145" t="s">
        <v>85</v>
      </c>
      <c r="BY145">
        <v>64370.25</v>
      </c>
      <c r="CA145" t="s">
        <v>609</v>
      </c>
      <c r="CC145" t="s">
        <v>279</v>
      </c>
      <c r="CD145">
        <v>6001</v>
      </c>
      <c r="CE145" t="s">
        <v>128</v>
      </c>
      <c r="CI145">
        <v>3</v>
      </c>
      <c r="CJ145">
        <v>1</v>
      </c>
      <c r="CK145">
        <v>41</v>
      </c>
    </row>
    <row r="146" spans="1:89" x14ac:dyDescent="0.3">
      <c r="A146" t="s">
        <v>72</v>
      </c>
      <c r="B146" t="s">
        <v>73</v>
      </c>
      <c r="C146" t="s">
        <v>74</v>
      </c>
      <c r="E146" t="str">
        <f>"GAB2011433"</f>
        <v>GAB2011433</v>
      </c>
      <c r="F146" s="3">
        <v>44806</v>
      </c>
      <c r="G146">
        <v>202306</v>
      </c>
      <c r="H146" t="s">
        <v>75</v>
      </c>
      <c r="I146" t="s">
        <v>76</v>
      </c>
      <c r="J146" t="s">
        <v>77</v>
      </c>
      <c r="L146" t="s">
        <v>75</v>
      </c>
      <c r="M146" t="s">
        <v>76</v>
      </c>
      <c r="N146" t="s">
        <v>137</v>
      </c>
      <c r="O146" t="s">
        <v>124</v>
      </c>
      <c r="P146" t="str">
        <f>"CT075780"</f>
        <v>CT075780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46.45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3.1</v>
      </c>
      <c r="BJ146">
        <v>5.9</v>
      </c>
      <c r="BK146">
        <v>6</v>
      </c>
      <c r="BL146">
        <v>116.67</v>
      </c>
      <c r="BM146">
        <v>17.5</v>
      </c>
      <c r="BN146">
        <v>134.16999999999999</v>
      </c>
      <c r="BO146">
        <v>134.16999999999999</v>
      </c>
      <c r="BQ146" t="s">
        <v>138</v>
      </c>
      <c r="BR146" t="s">
        <v>83</v>
      </c>
      <c r="BS146" s="3">
        <v>44809</v>
      </c>
      <c r="BT146" s="4">
        <v>0.52083333333333337</v>
      </c>
      <c r="BU146" t="s">
        <v>610</v>
      </c>
      <c r="BV146" t="s">
        <v>85</v>
      </c>
      <c r="BY146">
        <v>29497.119999999999</v>
      </c>
      <c r="CA146" t="s">
        <v>140</v>
      </c>
      <c r="CC146" t="s">
        <v>76</v>
      </c>
      <c r="CD146">
        <v>7550</v>
      </c>
      <c r="CE146" t="s">
        <v>128</v>
      </c>
      <c r="CI146">
        <v>3</v>
      </c>
      <c r="CJ146">
        <v>1</v>
      </c>
      <c r="CK146">
        <v>42</v>
      </c>
    </row>
    <row r="147" spans="1:89" x14ac:dyDescent="0.3">
      <c r="A147" t="s">
        <v>72</v>
      </c>
      <c r="B147" t="s">
        <v>73</v>
      </c>
      <c r="C147" t="s">
        <v>74</v>
      </c>
      <c r="E147" t="str">
        <f>"GAB2011435"</f>
        <v>GAB2011435</v>
      </c>
      <c r="F147" s="3">
        <v>44806</v>
      </c>
      <c r="G147">
        <v>202306</v>
      </c>
      <c r="H147" t="s">
        <v>75</v>
      </c>
      <c r="I147" t="s">
        <v>76</v>
      </c>
      <c r="J147" t="s">
        <v>77</v>
      </c>
      <c r="L147" t="s">
        <v>78</v>
      </c>
      <c r="M147" t="s">
        <v>79</v>
      </c>
      <c r="N147" t="s">
        <v>611</v>
      </c>
      <c r="O147" t="s">
        <v>124</v>
      </c>
      <c r="P147" t="str">
        <f>"CT075793"</f>
        <v>CT075793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60.2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2.8</v>
      </c>
      <c r="BJ147">
        <v>6.1</v>
      </c>
      <c r="BK147">
        <v>7</v>
      </c>
      <c r="BL147">
        <v>149.65</v>
      </c>
      <c r="BM147">
        <v>22.45</v>
      </c>
      <c r="BN147">
        <v>172.1</v>
      </c>
      <c r="BO147">
        <v>172.1</v>
      </c>
      <c r="BQ147" t="s">
        <v>612</v>
      </c>
      <c r="BR147" t="s">
        <v>83</v>
      </c>
      <c r="BS147" s="3">
        <v>44809</v>
      </c>
      <c r="BT147" s="4">
        <v>0.41666666666666669</v>
      </c>
      <c r="BU147" t="s">
        <v>613</v>
      </c>
      <c r="BV147" t="s">
        <v>85</v>
      </c>
      <c r="BY147">
        <v>30362.639999999999</v>
      </c>
      <c r="CA147" t="s">
        <v>614</v>
      </c>
      <c r="CC147" t="s">
        <v>79</v>
      </c>
      <c r="CD147">
        <v>2</v>
      </c>
      <c r="CE147" t="s">
        <v>128</v>
      </c>
      <c r="CI147">
        <v>3</v>
      </c>
      <c r="CJ147">
        <v>1</v>
      </c>
      <c r="CK147">
        <v>41</v>
      </c>
    </row>
    <row r="148" spans="1:89" x14ac:dyDescent="0.3">
      <c r="A148" t="s">
        <v>72</v>
      </c>
      <c r="B148" t="s">
        <v>73</v>
      </c>
      <c r="C148" t="s">
        <v>74</v>
      </c>
      <c r="E148" t="str">
        <f>"GAB2011436"</f>
        <v>GAB2011436</v>
      </c>
      <c r="F148" s="3">
        <v>44806</v>
      </c>
      <c r="G148">
        <v>202306</v>
      </c>
      <c r="H148" t="s">
        <v>75</v>
      </c>
      <c r="I148" t="s">
        <v>76</v>
      </c>
      <c r="J148" t="s">
        <v>77</v>
      </c>
      <c r="L148" t="s">
        <v>494</v>
      </c>
      <c r="M148" t="s">
        <v>495</v>
      </c>
      <c r="N148" t="s">
        <v>615</v>
      </c>
      <c r="O148" t="s">
        <v>124</v>
      </c>
      <c r="P148" t="str">
        <f>"010253 010252"</f>
        <v>010253 010252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84.91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1.6</v>
      </c>
      <c r="BJ148">
        <v>5.9</v>
      </c>
      <c r="BK148">
        <v>6</v>
      </c>
      <c r="BL148">
        <v>208.91</v>
      </c>
      <c r="BM148">
        <v>31.34</v>
      </c>
      <c r="BN148">
        <v>240.25</v>
      </c>
      <c r="BO148">
        <v>240.25</v>
      </c>
      <c r="BQ148" t="s">
        <v>191</v>
      </c>
      <c r="BR148" t="s">
        <v>83</v>
      </c>
      <c r="BS148" s="3">
        <v>44809</v>
      </c>
      <c r="BT148" s="4">
        <v>0.5180555555555556</v>
      </c>
      <c r="BU148" t="s">
        <v>616</v>
      </c>
      <c r="BV148" t="s">
        <v>85</v>
      </c>
      <c r="BY148">
        <v>29646.54</v>
      </c>
      <c r="CA148" t="s">
        <v>617</v>
      </c>
      <c r="CC148" t="s">
        <v>495</v>
      </c>
      <c r="CD148">
        <v>850</v>
      </c>
      <c r="CE148" t="s">
        <v>128</v>
      </c>
      <c r="CI148">
        <v>4</v>
      </c>
      <c r="CJ148">
        <v>1</v>
      </c>
      <c r="CK148">
        <v>43</v>
      </c>
    </row>
    <row r="149" spans="1:89" x14ac:dyDescent="0.3">
      <c r="A149" t="s">
        <v>72</v>
      </c>
      <c r="B149" t="s">
        <v>73</v>
      </c>
      <c r="C149" t="s">
        <v>74</v>
      </c>
      <c r="E149" t="str">
        <f>"GAB2011437"</f>
        <v>GAB2011437</v>
      </c>
      <c r="F149" s="3">
        <v>44806</v>
      </c>
      <c r="G149">
        <v>202306</v>
      </c>
      <c r="H149" t="s">
        <v>75</v>
      </c>
      <c r="I149" t="s">
        <v>76</v>
      </c>
      <c r="J149" t="s">
        <v>77</v>
      </c>
      <c r="L149" t="s">
        <v>78</v>
      </c>
      <c r="M149" t="s">
        <v>79</v>
      </c>
      <c r="N149" t="s">
        <v>618</v>
      </c>
      <c r="O149" t="s">
        <v>124</v>
      </c>
      <c r="P149" t="str">
        <f>"CT075637"</f>
        <v>CT075637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60.2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4.0999999999999996</v>
      </c>
      <c r="BJ149">
        <v>7.5</v>
      </c>
      <c r="BK149">
        <v>8</v>
      </c>
      <c r="BL149">
        <v>149.65</v>
      </c>
      <c r="BM149">
        <v>22.45</v>
      </c>
      <c r="BN149">
        <v>172.1</v>
      </c>
      <c r="BO149">
        <v>172.1</v>
      </c>
      <c r="BQ149" t="s">
        <v>619</v>
      </c>
      <c r="BR149" t="s">
        <v>83</v>
      </c>
      <c r="BS149" s="3">
        <v>44809</v>
      </c>
      <c r="BT149" s="4">
        <v>0.4145833333333333</v>
      </c>
      <c r="BU149" t="s">
        <v>620</v>
      </c>
      <c r="BV149" t="s">
        <v>85</v>
      </c>
      <c r="BY149">
        <v>37296</v>
      </c>
      <c r="CA149" t="s">
        <v>87</v>
      </c>
      <c r="CC149" t="s">
        <v>79</v>
      </c>
      <c r="CD149">
        <v>2</v>
      </c>
      <c r="CE149" t="s">
        <v>128</v>
      </c>
      <c r="CI149">
        <v>3</v>
      </c>
      <c r="CJ149">
        <v>1</v>
      </c>
      <c r="CK149">
        <v>41</v>
      </c>
    </row>
    <row r="150" spans="1:89" x14ac:dyDescent="0.3">
      <c r="A150" t="s">
        <v>72</v>
      </c>
      <c r="B150" t="s">
        <v>73</v>
      </c>
      <c r="C150" t="s">
        <v>74</v>
      </c>
      <c r="E150" t="str">
        <f>"GAB2011439"</f>
        <v>GAB2011439</v>
      </c>
      <c r="F150" s="3">
        <v>44806</v>
      </c>
      <c r="G150">
        <v>202306</v>
      </c>
      <c r="H150" t="s">
        <v>75</v>
      </c>
      <c r="I150" t="s">
        <v>76</v>
      </c>
      <c r="J150" t="s">
        <v>77</v>
      </c>
      <c r="L150" t="s">
        <v>89</v>
      </c>
      <c r="M150" t="s">
        <v>90</v>
      </c>
      <c r="N150" t="s">
        <v>147</v>
      </c>
      <c r="O150" t="s">
        <v>124</v>
      </c>
      <c r="P150" t="str">
        <f>"CT075791"</f>
        <v>CT075791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60.2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0.7</v>
      </c>
      <c r="BJ150">
        <v>1.7</v>
      </c>
      <c r="BK150">
        <v>2</v>
      </c>
      <c r="BL150">
        <v>149.65</v>
      </c>
      <c r="BM150">
        <v>22.45</v>
      </c>
      <c r="BN150">
        <v>172.1</v>
      </c>
      <c r="BO150">
        <v>172.1</v>
      </c>
      <c r="BQ150" t="s">
        <v>148</v>
      </c>
      <c r="BR150" t="s">
        <v>83</v>
      </c>
      <c r="BS150" s="3">
        <v>44809</v>
      </c>
      <c r="BT150" s="4">
        <v>0.45833333333333331</v>
      </c>
      <c r="BU150" t="s">
        <v>582</v>
      </c>
      <c r="BV150" t="s">
        <v>85</v>
      </c>
      <c r="BY150">
        <v>8672.4</v>
      </c>
      <c r="CA150" t="s">
        <v>583</v>
      </c>
      <c r="CC150" t="s">
        <v>90</v>
      </c>
      <c r="CD150">
        <v>157</v>
      </c>
      <c r="CE150" t="s">
        <v>128</v>
      </c>
      <c r="CI150">
        <v>3</v>
      </c>
      <c r="CJ150">
        <v>1</v>
      </c>
      <c r="CK150">
        <v>41</v>
      </c>
    </row>
    <row r="151" spans="1:89" x14ac:dyDescent="0.3">
      <c r="A151" t="s">
        <v>72</v>
      </c>
      <c r="B151" t="s">
        <v>73</v>
      </c>
      <c r="C151" t="s">
        <v>74</v>
      </c>
      <c r="E151" t="str">
        <f>"GAB2011454"</f>
        <v>GAB2011454</v>
      </c>
      <c r="F151" s="3">
        <v>44809</v>
      </c>
      <c r="G151">
        <v>202306</v>
      </c>
      <c r="H151" t="s">
        <v>75</v>
      </c>
      <c r="I151" t="s">
        <v>76</v>
      </c>
      <c r="J151" t="s">
        <v>77</v>
      </c>
      <c r="L151" t="s">
        <v>247</v>
      </c>
      <c r="M151" t="s">
        <v>248</v>
      </c>
      <c r="N151" t="s">
        <v>621</v>
      </c>
      <c r="O151" t="s">
        <v>124</v>
      </c>
      <c r="P151" t="str">
        <f>"CT075817"</f>
        <v>CT075817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60.2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0.1</v>
      </c>
      <c r="BJ151">
        <v>3.2</v>
      </c>
      <c r="BK151">
        <v>4</v>
      </c>
      <c r="BL151">
        <v>149.65</v>
      </c>
      <c r="BM151">
        <v>22.45</v>
      </c>
      <c r="BN151">
        <v>172.1</v>
      </c>
      <c r="BO151">
        <v>172.1</v>
      </c>
      <c r="BR151" t="s">
        <v>83</v>
      </c>
      <c r="BS151" s="3">
        <v>44811</v>
      </c>
      <c r="BT151" s="4">
        <v>0.4909722222222222</v>
      </c>
      <c r="BU151" t="s">
        <v>622</v>
      </c>
      <c r="BV151" t="s">
        <v>85</v>
      </c>
      <c r="BY151">
        <v>16236</v>
      </c>
      <c r="CA151" t="s">
        <v>623</v>
      </c>
      <c r="CC151" t="s">
        <v>248</v>
      </c>
      <c r="CD151">
        <v>1682</v>
      </c>
      <c r="CE151" t="s">
        <v>128</v>
      </c>
      <c r="CI151">
        <v>0</v>
      </c>
      <c r="CJ151">
        <v>0</v>
      </c>
      <c r="CK151">
        <v>41</v>
      </c>
    </row>
    <row r="152" spans="1:89" x14ac:dyDescent="0.3">
      <c r="A152" t="s">
        <v>72</v>
      </c>
      <c r="B152" t="s">
        <v>73</v>
      </c>
      <c r="C152" t="s">
        <v>74</v>
      </c>
      <c r="E152" t="str">
        <f>"GAB2011457"</f>
        <v>GAB2011457</v>
      </c>
      <c r="F152" s="3">
        <v>44809</v>
      </c>
      <c r="G152">
        <v>202306</v>
      </c>
      <c r="H152" t="s">
        <v>75</v>
      </c>
      <c r="I152" t="s">
        <v>76</v>
      </c>
      <c r="J152" t="s">
        <v>77</v>
      </c>
      <c r="L152" t="s">
        <v>319</v>
      </c>
      <c r="M152" t="s">
        <v>320</v>
      </c>
      <c r="N152" t="s">
        <v>624</v>
      </c>
      <c r="O152" t="s">
        <v>124</v>
      </c>
      <c r="P152" t="str">
        <f>"CT075692"</f>
        <v>CT075692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84.91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0.8</v>
      </c>
      <c r="BJ152">
        <v>2.4</v>
      </c>
      <c r="BK152">
        <v>3</v>
      </c>
      <c r="BL152">
        <v>208.91</v>
      </c>
      <c r="BM152">
        <v>31.34</v>
      </c>
      <c r="BN152">
        <v>240.25</v>
      </c>
      <c r="BO152">
        <v>240.25</v>
      </c>
      <c r="BQ152" t="s">
        <v>625</v>
      </c>
      <c r="BR152" t="s">
        <v>83</v>
      </c>
      <c r="BS152" s="3">
        <v>44811</v>
      </c>
      <c r="BT152" s="4">
        <v>0.52083333333333337</v>
      </c>
      <c r="BU152" t="s">
        <v>626</v>
      </c>
      <c r="BV152" t="s">
        <v>85</v>
      </c>
      <c r="BY152">
        <v>12021.18</v>
      </c>
      <c r="CA152" t="s">
        <v>627</v>
      </c>
      <c r="CC152" t="s">
        <v>320</v>
      </c>
      <c r="CD152">
        <v>4420</v>
      </c>
      <c r="CE152" t="s">
        <v>128</v>
      </c>
      <c r="CI152">
        <v>4</v>
      </c>
      <c r="CJ152">
        <v>2</v>
      </c>
      <c r="CK152">
        <v>43</v>
      </c>
    </row>
    <row r="153" spans="1:89" x14ac:dyDescent="0.3">
      <c r="A153" t="s">
        <v>72</v>
      </c>
      <c r="B153" t="s">
        <v>73</v>
      </c>
      <c r="C153" t="s">
        <v>74</v>
      </c>
      <c r="E153" t="str">
        <f>"GAB2011459"</f>
        <v>GAB2011459</v>
      </c>
      <c r="F153" s="3">
        <v>44809</v>
      </c>
      <c r="G153">
        <v>202306</v>
      </c>
      <c r="H153" t="s">
        <v>75</v>
      </c>
      <c r="I153" t="s">
        <v>76</v>
      </c>
      <c r="J153" t="s">
        <v>77</v>
      </c>
      <c r="L153" t="s">
        <v>494</v>
      </c>
      <c r="M153" t="s">
        <v>495</v>
      </c>
      <c r="N153" t="s">
        <v>496</v>
      </c>
      <c r="O153" t="s">
        <v>124</v>
      </c>
      <c r="P153" t="str">
        <f>"CT075820"</f>
        <v>CT075820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84.91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0.1</v>
      </c>
      <c r="BJ153">
        <v>2.6</v>
      </c>
      <c r="BK153">
        <v>3</v>
      </c>
      <c r="BL153">
        <v>208.91</v>
      </c>
      <c r="BM153">
        <v>31.34</v>
      </c>
      <c r="BN153">
        <v>240.25</v>
      </c>
      <c r="BO153">
        <v>240.25</v>
      </c>
      <c r="BQ153" t="s">
        <v>497</v>
      </c>
      <c r="BR153" t="s">
        <v>83</v>
      </c>
      <c r="BS153" s="3">
        <v>44811</v>
      </c>
      <c r="BT153" s="4">
        <v>0.52500000000000002</v>
      </c>
      <c r="BU153" t="s">
        <v>628</v>
      </c>
      <c r="BV153" t="s">
        <v>85</v>
      </c>
      <c r="BY153">
        <v>12884.37</v>
      </c>
      <c r="CA153" t="s">
        <v>499</v>
      </c>
      <c r="CC153" t="s">
        <v>495</v>
      </c>
      <c r="CD153">
        <v>850</v>
      </c>
      <c r="CE153" t="s">
        <v>128</v>
      </c>
      <c r="CI153">
        <v>4</v>
      </c>
      <c r="CJ153">
        <v>2</v>
      </c>
      <c r="CK153">
        <v>43</v>
      </c>
    </row>
    <row r="154" spans="1:89" x14ac:dyDescent="0.3">
      <c r="A154" t="s">
        <v>72</v>
      </c>
      <c r="B154" t="s">
        <v>73</v>
      </c>
      <c r="C154" t="s">
        <v>74</v>
      </c>
      <c r="E154" t="str">
        <f>"GAB2011462"</f>
        <v>GAB2011462</v>
      </c>
      <c r="F154" s="3">
        <v>44809</v>
      </c>
      <c r="G154">
        <v>202306</v>
      </c>
      <c r="H154" t="s">
        <v>75</v>
      </c>
      <c r="I154" t="s">
        <v>76</v>
      </c>
      <c r="J154" t="s">
        <v>77</v>
      </c>
      <c r="L154" t="s">
        <v>629</v>
      </c>
      <c r="M154" t="s">
        <v>630</v>
      </c>
      <c r="N154" t="s">
        <v>631</v>
      </c>
      <c r="O154" t="s">
        <v>124</v>
      </c>
      <c r="P154" t="str">
        <f>"CT074982"</f>
        <v>CT074982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184.73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17.399999999999999</v>
      </c>
      <c r="BJ154">
        <v>37.799999999999997</v>
      </c>
      <c r="BK154">
        <v>38</v>
      </c>
      <c r="BL154">
        <v>448.34</v>
      </c>
      <c r="BM154">
        <v>67.25</v>
      </c>
      <c r="BN154">
        <v>515.59</v>
      </c>
      <c r="BO154">
        <v>515.59</v>
      </c>
      <c r="BQ154" t="s">
        <v>632</v>
      </c>
      <c r="BR154" t="s">
        <v>83</v>
      </c>
      <c r="BS154" s="3">
        <v>44811</v>
      </c>
      <c r="BT154" s="4">
        <v>0.41041666666666665</v>
      </c>
      <c r="BU154" t="s">
        <v>631</v>
      </c>
      <c r="BV154" t="s">
        <v>85</v>
      </c>
      <c r="BY154">
        <v>188984.4</v>
      </c>
      <c r="CA154" t="s">
        <v>633</v>
      </c>
      <c r="CC154" t="s">
        <v>630</v>
      </c>
      <c r="CD154">
        <v>1760</v>
      </c>
      <c r="CE154" t="s">
        <v>128</v>
      </c>
      <c r="CI154">
        <v>4</v>
      </c>
      <c r="CJ154">
        <v>2</v>
      </c>
      <c r="CK154">
        <v>43</v>
      </c>
    </row>
    <row r="155" spans="1:89" x14ac:dyDescent="0.3">
      <c r="A155" t="s">
        <v>72</v>
      </c>
      <c r="B155" t="s">
        <v>73</v>
      </c>
      <c r="C155" t="s">
        <v>74</v>
      </c>
      <c r="E155" t="str">
        <f>"GAB2011464"</f>
        <v>GAB2011464</v>
      </c>
      <c r="F155" s="3">
        <v>44809</v>
      </c>
      <c r="G155">
        <v>202306</v>
      </c>
      <c r="H155" t="s">
        <v>75</v>
      </c>
      <c r="I155" t="s">
        <v>76</v>
      </c>
      <c r="J155" t="s">
        <v>77</v>
      </c>
      <c r="L155" t="s">
        <v>235</v>
      </c>
      <c r="M155" t="s">
        <v>236</v>
      </c>
      <c r="N155" t="s">
        <v>634</v>
      </c>
      <c r="O155" t="s">
        <v>124</v>
      </c>
      <c r="P155" t="str">
        <f>"CT075148"</f>
        <v>CT075148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180.39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23.8</v>
      </c>
      <c r="BJ155">
        <v>36.200000000000003</v>
      </c>
      <c r="BK155">
        <v>37</v>
      </c>
      <c r="BL155">
        <v>437.93</v>
      </c>
      <c r="BM155">
        <v>65.69</v>
      </c>
      <c r="BN155">
        <v>503.62</v>
      </c>
      <c r="BO155">
        <v>503.62</v>
      </c>
      <c r="BQ155" t="s">
        <v>635</v>
      </c>
      <c r="BR155" t="s">
        <v>83</v>
      </c>
      <c r="BS155" s="3">
        <v>44811</v>
      </c>
      <c r="BT155" s="4">
        <v>0.67847222222222225</v>
      </c>
      <c r="BU155" t="s">
        <v>636</v>
      </c>
      <c r="BV155" t="s">
        <v>85</v>
      </c>
      <c r="BY155">
        <v>181063.2</v>
      </c>
      <c r="CA155" t="s">
        <v>637</v>
      </c>
      <c r="CC155" t="s">
        <v>236</v>
      </c>
      <c r="CD155">
        <v>2745</v>
      </c>
      <c r="CE155" t="s">
        <v>128</v>
      </c>
      <c r="CI155">
        <v>4</v>
      </c>
      <c r="CJ155">
        <v>2</v>
      </c>
      <c r="CK155">
        <v>43</v>
      </c>
    </row>
    <row r="156" spans="1:89" x14ac:dyDescent="0.3">
      <c r="A156" t="s">
        <v>72</v>
      </c>
      <c r="B156" t="s">
        <v>73</v>
      </c>
      <c r="C156" t="s">
        <v>74</v>
      </c>
      <c r="E156" t="str">
        <f>"GAB2011466"</f>
        <v>GAB2011466</v>
      </c>
      <c r="F156" s="3">
        <v>44809</v>
      </c>
      <c r="G156">
        <v>202306</v>
      </c>
      <c r="H156" t="s">
        <v>75</v>
      </c>
      <c r="I156" t="s">
        <v>76</v>
      </c>
      <c r="J156" t="s">
        <v>77</v>
      </c>
      <c r="L156" t="s">
        <v>89</v>
      </c>
      <c r="M156" t="s">
        <v>90</v>
      </c>
      <c r="N156" t="s">
        <v>91</v>
      </c>
      <c r="O156" t="s">
        <v>124</v>
      </c>
      <c r="P156" t="str">
        <f>"CT075811 812 813 814 819"</f>
        <v>CT075811 812 813 814 819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60.2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3.4</v>
      </c>
      <c r="BJ156">
        <v>12.4</v>
      </c>
      <c r="BK156">
        <v>13</v>
      </c>
      <c r="BL156">
        <v>149.65</v>
      </c>
      <c r="BM156">
        <v>22.45</v>
      </c>
      <c r="BN156">
        <v>172.1</v>
      </c>
      <c r="BO156">
        <v>172.1</v>
      </c>
      <c r="BQ156" t="s">
        <v>96</v>
      </c>
      <c r="BR156" t="s">
        <v>83</v>
      </c>
      <c r="BS156" s="3">
        <v>44811</v>
      </c>
      <c r="BT156" s="4">
        <v>0.41319444444444442</v>
      </c>
      <c r="BU156" t="s">
        <v>540</v>
      </c>
      <c r="BV156" t="s">
        <v>85</v>
      </c>
      <c r="BY156">
        <v>62172</v>
      </c>
      <c r="CA156" t="s">
        <v>94</v>
      </c>
      <c r="CC156" t="s">
        <v>90</v>
      </c>
      <c r="CD156">
        <v>157</v>
      </c>
      <c r="CE156" t="s">
        <v>128</v>
      </c>
      <c r="CI156">
        <v>3</v>
      </c>
      <c r="CJ156">
        <v>2</v>
      </c>
      <c r="CK156">
        <v>41</v>
      </c>
    </row>
    <row r="157" spans="1:89" x14ac:dyDescent="0.3">
      <c r="A157" t="s">
        <v>72</v>
      </c>
      <c r="B157" t="s">
        <v>73</v>
      </c>
      <c r="C157" t="s">
        <v>74</v>
      </c>
      <c r="E157" t="str">
        <f>"GAB2011467"</f>
        <v>GAB2011467</v>
      </c>
      <c r="F157" s="3">
        <v>44809</v>
      </c>
      <c r="G157">
        <v>202306</v>
      </c>
      <c r="H157" t="s">
        <v>75</v>
      </c>
      <c r="I157" t="s">
        <v>76</v>
      </c>
      <c r="J157" t="s">
        <v>77</v>
      </c>
      <c r="L157" t="s">
        <v>638</v>
      </c>
      <c r="M157" t="s">
        <v>639</v>
      </c>
      <c r="N157" t="s">
        <v>640</v>
      </c>
      <c r="O157" t="s">
        <v>124</v>
      </c>
      <c r="P157" t="str">
        <f>"CT075828"</f>
        <v>CT075828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84.91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0.5</v>
      </c>
      <c r="BJ157">
        <v>1.8</v>
      </c>
      <c r="BK157">
        <v>2</v>
      </c>
      <c r="BL157">
        <v>208.91</v>
      </c>
      <c r="BM157">
        <v>31.34</v>
      </c>
      <c r="BN157">
        <v>240.25</v>
      </c>
      <c r="BO157">
        <v>240.25</v>
      </c>
      <c r="BQ157" t="s">
        <v>641</v>
      </c>
      <c r="BR157" t="s">
        <v>83</v>
      </c>
      <c r="BS157" s="3">
        <v>44811</v>
      </c>
      <c r="BT157" s="4">
        <v>0.37916666666666665</v>
      </c>
      <c r="BU157" t="s">
        <v>642</v>
      </c>
      <c r="BV157" t="s">
        <v>85</v>
      </c>
      <c r="BY157">
        <v>9069.84</v>
      </c>
      <c r="CA157" t="s">
        <v>643</v>
      </c>
      <c r="CC157" t="s">
        <v>639</v>
      </c>
      <c r="CD157">
        <v>1039</v>
      </c>
      <c r="CE157" t="s">
        <v>128</v>
      </c>
      <c r="CI157">
        <v>4</v>
      </c>
      <c r="CJ157">
        <v>2</v>
      </c>
      <c r="CK157">
        <v>43</v>
      </c>
    </row>
    <row r="158" spans="1:89" x14ac:dyDescent="0.3">
      <c r="A158" t="s">
        <v>72</v>
      </c>
      <c r="B158" t="s">
        <v>73</v>
      </c>
      <c r="C158" t="s">
        <v>74</v>
      </c>
      <c r="E158" t="str">
        <f>"009941653415"</f>
        <v>009941653415</v>
      </c>
      <c r="F158" s="3">
        <v>44810</v>
      </c>
      <c r="G158">
        <v>202306</v>
      </c>
      <c r="H158" t="s">
        <v>278</v>
      </c>
      <c r="I158" t="s">
        <v>279</v>
      </c>
      <c r="J158" t="s">
        <v>91</v>
      </c>
      <c r="L158" t="s">
        <v>431</v>
      </c>
      <c r="M158" t="s">
        <v>432</v>
      </c>
      <c r="N158" t="s">
        <v>644</v>
      </c>
      <c r="O158" t="s">
        <v>645</v>
      </c>
      <c r="P158" t="str">
        <f>""</f>
        <v/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145.93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5</v>
      </c>
      <c r="BJ158">
        <v>9.5</v>
      </c>
      <c r="BK158">
        <v>10</v>
      </c>
      <c r="BL158">
        <v>350.03</v>
      </c>
      <c r="BM158">
        <v>52.5</v>
      </c>
      <c r="BN158">
        <v>402.53</v>
      </c>
      <c r="BO158">
        <v>402.53</v>
      </c>
      <c r="BQ158" t="s">
        <v>646</v>
      </c>
      <c r="BR158" t="s">
        <v>282</v>
      </c>
      <c r="BS158" s="3">
        <v>44811</v>
      </c>
      <c r="BT158" s="4">
        <v>0.48749999999999999</v>
      </c>
      <c r="BU158" t="s">
        <v>646</v>
      </c>
      <c r="BV158" t="s">
        <v>85</v>
      </c>
      <c r="BY158">
        <v>47610</v>
      </c>
      <c r="BZ158" t="s">
        <v>546</v>
      </c>
      <c r="CA158" t="s">
        <v>647</v>
      </c>
      <c r="CC158" t="s">
        <v>432</v>
      </c>
      <c r="CD158">
        <v>5205</v>
      </c>
      <c r="CE158" t="s">
        <v>128</v>
      </c>
      <c r="CI158">
        <v>1</v>
      </c>
      <c r="CJ158">
        <v>1</v>
      </c>
      <c r="CK158">
        <v>31</v>
      </c>
    </row>
    <row r="159" spans="1:89" x14ac:dyDescent="0.3">
      <c r="A159" t="s">
        <v>72</v>
      </c>
      <c r="B159" t="s">
        <v>73</v>
      </c>
      <c r="C159" t="s">
        <v>74</v>
      </c>
      <c r="E159" t="str">
        <f>"009941653416"</f>
        <v>009941653416</v>
      </c>
      <c r="F159" s="3">
        <v>44810</v>
      </c>
      <c r="G159">
        <v>202306</v>
      </c>
      <c r="H159" t="s">
        <v>278</v>
      </c>
      <c r="I159" t="s">
        <v>279</v>
      </c>
      <c r="J159" t="s">
        <v>91</v>
      </c>
      <c r="L159" t="s">
        <v>89</v>
      </c>
      <c r="M159" t="s">
        <v>90</v>
      </c>
      <c r="N159" t="s">
        <v>648</v>
      </c>
      <c r="O159" t="s">
        <v>124</v>
      </c>
      <c r="P159" t="str">
        <f>""</f>
        <v/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65.17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15</v>
      </c>
      <c r="BJ159">
        <v>17</v>
      </c>
      <c r="BK159">
        <v>17</v>
      </c>
      <c r="BL159">
        <v>161.56</v>
      </c>
      <c r="BM159">
        <v>24.23</v>
      </c>
      <c r="BN159">
        <v>185.79</v>
      </c>
      <c r="BO159">
        <v>185.79</v>
      </c>
      <c r="BQ159" t="s">
        <v>649</v>
      </c>
      <c r="BR159" t="s">
        <v>282</v>
      </c>
      <c r="BS159" s="3">
        <v>44812</v>
      </c>
      <c r="BT159" s="4">
        <v>0.38750000000000001</v>
      </c>
      <c r="BU159" t="s">
        <v>93</v>
      </c>
      <c r="BV159" t="s">
        <v>85</v>
      </c>
      <c r="BY159">
        <v>85054</v>
      </c>
      <c r="CA159" t="s">
        <v>650</v>
      </c>
      <c r="CC159" t="s">
        <v>90</v>
      </c>
      <c r="CD159">
        <v>46</v>
      </c>
      <c r="CE159" t="s">
        <v>128</v>
      </c>
      <c r="CI159">
        <v>3</v>
      </c>
      <c r="CJ159">
        <v>2</v>
      </c>
      <c r="CK159">
        <v>41</v>
      </c>
    </row>
    <row r="160" spans="1:89" x14ac:dyDescent="0.3">
      <c r="A160" t="s">
        <v>72</v>
      </c>
      <c r="B160" t="s">
        <v>73</v>
      </c>
      <c r="C160" t="s">
        <v>74</v>
      </c>
      <c r="E160" t="str">
        <f>"GAB2011469"</f>
        <v>GAB2011469</v>
      </c>
      <c r="F160" s="3">
        <v>44810</v>
      </c>
      <c r="G160">
        <v>202306</v>
      </c>
      <c r="H160" t="s">
        <v>75</v>
      </c>
      <c r="I160" t="s">
        <v>76</v>
      </c>
      <c r="J160" t="s">
        <v>77</v>
      </c>
      <c r="L160" t="s">
        <v>651</v>
      </c>
      <c r="M160" t="s">
        <v>652</v>
      </c>
      <c r="N160" t="s">
        <v>653</v>
      </c>
      <c r="O160" t="s">
        <v>124</v>
      </c>
      <c r="P160" t="str">
        <f>"CT075831"</f>
        <v>CT075831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84.91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0.6</v>
      </c>
      <c r="BJ160">
        <v>1.7</v>
      </c>
      <c r="BK160">
        <v>2</v>
      </c>
      <c r="BL160">
        <v>208.91</v>
      </c>
      <c r="BM160">
        <v>31.34</v>
      </c>
      <c r="BN160">
        <v>240.25</v>
      </c>
      <c r="BO160">
        <v>240.25</v>
      </c>
      <c r="BQ160" t="s">
        <v>654</v>
      </c>
      <c r="BR160" t="s">
        <v>83</v>
      </c>
      <c r="BS160" s="3">
        <v>44812</v>
      </c>
      <c r="BT160" s="4">
        <v>0.3611111111111111</v>
      </c>
      <c r="BU160" t="s">
        <v>655</v>
      </c>
      <c r="BV160" t="s">
        <v>85</v>
      </c>
      <c r="BY160">
        <v>8389.26</v>
      </c>
      <c r="CC160" t="s">
        <v>652</v>
      </c>
      <c r="CD160">
        <v>6280</v>
      </c>
      <c r="CE160" t="s">
        <v>128</v>
      </c>
      <c r="CI160">
        <v>4</v>
      </c>
      <c r="CJ160">
        <v>2</v>
      </c>
      <c r="CK160">
        <v>43</v>
      </c>
    </row>
    <row r="161" spans="1:89" x14ac:dyDescent="0.3">
      <c r="A161" t="s">
        <v>72</v>
      </c>
      <c r="B161" t="s">
        <v>73</v>
      </c>
      <c r="C161" t="s">
        <v>74</v>
      </c>
      <c r="E161" t="str">
        <f>"GAB2011471"</f>
        <v>GAB2011471</v>
      </c>
      <c r="F161" s="3">
        <v>44810</v>
      </c>
      <c r="G161">
        <v>202306</v>
      </c>
      <c r="H161" t="s">
        <v>75</v>
      </c>
      <c r="I161" t="s">
        <v>76</v>
      </c>
      <c r="J161" t="s">
        <v>77</v>
      </c>
      <c r="L161" t="s">
        <v>247</v>
      </c>
      <c r="M161" t="s">
        <v>248</v>
      </c>
      <c r="N161" t="s">
        <v>656</v>
      </c>
      <c r="O161" t="s">
        <v>124</v>
      </c>
      <c r="P161" t="str">
        <f>"CT075837"</f>
        <v>CT075837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60.2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3.1</v>
      </c>
      <c r="BK161">
        <v>4</v>
      </c>
      <c r="BL161">
        <v>149.65</v>
      </c>
      <c r="BM161">
        <v>22.45</v>
      </c>
      <c r="BN161">
        <v>172.1</v>
      </c>
      <c r="BO161">
        <v>172.1</v>
      </c>
      <c r="BQ161" t="s">
        <v>657</v>
      </c>
      <c r="BR161" t="s">
        <v>83</v>
      </c>
      <c r="BS161" s="3">
        <v>44812</v>
      </c>
      <c r="BT161" s="4">
        <v>0.57152777777777775</v>
      </c>
      <c r="BU161" t="s">
        <v>658</v>
      </c>
      <c r="BV161" t="s">
        <v>85</v>
      </c>
      <c r="BY161">
        <v>15662.08</v>
      </c>
      <c r="CA161" t="s">
        <v>623</v>
      </c>
      <c r="CC161" t="s">
        <v>248</v>
      </c>
      <c r="CD161">
        <v>1684</v>
      </c>
      <c r="CE161" t="s">
        <v>128</v>
      </c>
      <c r="CI161">
        <v>3</v>
      </c>
      <c r="CJ161">
        <v>2</v>
      </c>
      <c r="CK161">
        <v>41</v>
      </c>
    </row>
    <row r="162" spans="1:89" x14ac:dyDescent="0.3">
      <c r="A162" t="s">
        <v>72</v>
      </c>
      <c r="B162" t="s">
        <v>73</v>
      </c>
      <c r="C162" t="s">
        <v>74</v>
      </c>
      <c r="E162" t="str">
        <f>"GAB2011472"</f>
        <v>GAB2011472</v>
      </c>
      <c r="F162" s="3">
        <v>44810</v>
      </c>
      <c r="G162">
        <v>202306</v>
      </c>
      <c r="H162" t="s">
        <v>75</v>
      </c>
      <c r="I162" t="s">
        <v>76</v>
      </c>
      <c r="J162" t="s">
        <v>77</v>
      </c>
      <c r="L162" t="s">
        <v>75</v>
      </c>
      <c r="M162" t="s">
        <v>76</v>
      </c>
      <c r="N162" t="s">
        <v>659</v>
      </c>
      <c r="O162" t="s">
        <v>124</v>
      </c>
      <c r="P162" t="str">
        <f>"CT075832"</f>
        <v>CT075832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46.45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4.2</v>
      </c>
      <c r="BJ162">
        <v>11.6</v>
      </c>
      <c r="BK162">
        <v>12</v>
      </c>
      <c r="BL162">
        <v>116.67</v>
      </c>
      <c r="BM162">
        <v>17.5</v>
      </c>
      <c r="BN162">
        <v>134.16999999999999</v>
      </c>
      <c r="BO162">
        <v>134.16999999999999</v>
      </c>
      <c r="BQ162" t="s">
        <v>660</v>
      </c>
      <c r="BR162" t="s">
        <v>83</v>
      </c>
      <c r="BS162" s="3">
        <v>44812</v>
      </c>
      <c r="BT162" s="4">
        <v>0.34861111111111115</v>
      </c>
      <c r="BU162" t="s">
        <v>661</v>
      </c>
      <c r="BV162" t="s">
        <v>106</v>
      </c>
      <c r="BY162">
        <v>57956.25</v>
      </c>
      <c r="CA162" t="s">
        <v>662</v>
      </c>
      <c r="CC162" t="s">
        <v>76</v>
      </c>
      <c r="CD162">
        <v>7579</v>
      </c>
      <c r="CE162" t="s">
        <v>128</v>
      </c>
      <c r="CI162">
        <v>3</v>
      </c>
      <c r="CJ162">
        <v>2</v>
      </c>
      <c r="CK162">
        <v>42</v>
      </c>
    </row>
    <row r="163" spans="1:89" x14ac:dyDescent="0.3">
      <c r="A163" t="s">
        <v>72</v>
      </c>
      <c r="B163" t="s">
        <v>73</v>
      </c>
      <c r="C163" t="s">
        <v>74</v>
      </c>
      <c r="E163" t="str">
        <f>"GAB2011479"</f>
        <v>GAB2011479</v>
      </c>
      <c r="F163" s="3">
        <v>44810</v>
      </c>
      <c r="G163">
        <v>202306</v>
      </c>
      <c r="H163" t="s">
        <v>75</v>
      </c>
      <c r="I163" t="s">
        <v>76</v>
      </c>
      <c r="J163" t="s">
        <v>77</v>
      </c>
      <c r="L163" t="s">
        <v>663</v>
      </c>
      <c r="M163" t="s">
        <v>664</v>
      </c>
      <c r="N163" t="s">
        <v>665</v>
      </c>
      <c r="O163" t="s">
        <v>124</v>
      </c>
      <c r="P163" t="str">
        <f>"010338"</f>
        <v>010338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84.91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5.9</v>
      </c>
      <c r="BJ163">
        <v>12.2</v>
      </c>
      <c r="BK163">
        <v>13</v>
      </c>
      <c r="BL163">
        <v>208.91</v>
      </c>
      <c r="BM163">
        <v>31.34</v>
      </c>
      <c r="BN163">
        <v>240.25</v>
      </c>
      <c r="BO163">
        <v>240.25</v>
      </c>
      <c r="BR163" t="s">
        <v>83</v>
      </c>
      <c r="BS163" s="3">
        <v>44812</v>
      </c>
      <c r="BT163" s="4">
        <v>0.63541666666666663</v>
      </c>
      <c r="BU163" t="s">
        <v>666</v>
      </c>
      <c r="BV163" t="s">
        <v>85</v>
      </c>
      <c r="BY163">
        <v>61076.480000000003</v>
      </c>
      <c r="CA163" t="s">
        <v>667</v>
      </c>
      <c r="CC163" t="s">
        <v>664</v>
      </c>
      <c r="CD163">
        <v>4340</v>
      </c>
      <c r="CE163" t="s">
        <v>128</v>
      </c>
      <c r="CI163">
        <v>4</v>
      </c>
      <c r="CJ163">
        <v>2</v>
      </c>
      <c r="CK163">
        <v>43</v>
      </c>
    </row>
    <row r="164" spans="1:89" x14ac:dyDescent="0.3">
      <c r="A164" t="s">
        <v>72</v>
      </c>
      <c r="B164" t="s">
        <v>73</v>
      </c>
      <c r="C164" t="s">
        <v>74</v>
      </c>
      <c r="E164" t="str">
        <f>"GAB2011480"</f>
        <v>GAB2011480</v>
      </c>
      <c r="F164" s="3">
        <v>44810</v>
      </c>
      <c r="G164">
        <v>202306</v>
      </c>
      <c r="H164" t="s">
        <v>75</v>
      </c>
      <c r="I164" t="s">
        <v>76</v>
      </c>
      <c r="J164" t="s">
        <v>77</v>
      </c>
      <c r="L164" t="s">
        <v>668</v>
      </c>
      <c r="M164" t="s">
        <v>669</v>
      </c>
      <c r="N164" t="s">
        <v>670</v>
      </c>
      <c r="O164" t="s">
        <v>124</v>
      </c>
      <c r="P164" t="str">
        <f>"00093"</f>
        <v>00093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136.99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12.5</v>
      </c>
      <c r="BJ164">
        <v>26.2</v>
      </c>
      <c r="BK164">
        <v>27</v>
      </c>
      <c r="BL164">
        <v>333.83</v>
      </c>
      <c r="BM164">
        <v>50.07</v>
      </c>
      <c r="BN164">
        <v>383.9</v>
      </c>
      <c r="BO164">
        <v>383.9</v>
      </c>
      <c r="BQ164" t="s">
        <v>671</v>
      </c>
      <c r="BR164" t="s">
        <v>83</v>
      </c>
      <c r="BS164" s="3">
        <v>44812</v>
      </c>
      <c r="BT164" s="4">
        <v>0.58333333333333337</v>
      </c>
      <c r="BU164" t="s">
        <v>672</v>
      </c>
      <c r="BV164" t="s">
        <v>85</v>
      </c>
      <c r="BY164">
        <v>131112.57999999999</v>
      </c>
      <c r="CA164" t="s">
        <v>673</v>
      </c>
      <c r="CC164" t="s">
        <v>669</v>
      </c>
      <c r="CD164">
        <v>3000</v>
      </c>
      <c r="CE164" t="s">
        <v>128</v>
      </c>
      <c r="CI164">
        <v>4</v>
      </c>
      <c r="CJ164">
        <v>2</v>
      </c>
      <c r="CK164">
        <v>43</v>
      </c>
    </row>
    <row r="165" spans="1:89" x14ac:dyDescent="0.3">
      <c r="A165" t="s">
        <v>72</v>
      </c>
      <c r="B165" t="s">
        <v>73</v>
      </c>
      <c r="C165" t="s">
        <v>74</v>
      </c>
      <c r="E165" t="str">
        <f>"GAB2011481"</f>
        <v>GAB2011481</v>
      </c>
      <c r="F165" s="3">
        <v>44810</v>
      </c>
      <c r="G165">
        <v>202306</v>
      </c>
      <c r="H165" t="s">
        <v>75</v>
      </c>
      <c r="I165" t="s">
        <v>76</v>
      </c>
      <c r="J165" t="s">
        <v>77</v>
      </c>
      <c r="L165" t="s">
        <v>289</v>
      </c>
      <c r="M165" t="s">
        <v>290</v>
      </c>
      <c r="N165" t="s">
        <v>674</v>
      </c>
      <c r="O165" t="s">
        <v>124</v>
      </c>
      <c r="P165" t="str">
        <f>"010292 010339"</f>
        <v>010292 010339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285.98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5</v>
      </c>
      <c r="BI165">
        <v>39.299999999999997</v>
      </c>
      <c r="BJ165">
        <v>106</v>
      </c>
      <c r="BK165">
        <v>106</v>
      </c>
      <c r="BL165">
        <v>691.2</v>
      </c>
      <c r="BM165">
        <v>103.68</v>
      </c>
      <c r="BN165">
        <v>794.88</v>
      </c>
      <c r="BO165">
        <v>794.88</v>
      </c>
      <c r="BQ165" t="s">
        <v>254</v>
      </c>
      <c r="BR165" t="s">
        <v>83</v>
      </c>
      <c r="BS165" s="3">
        <v>44812</v>
      </c>
      <c r="BT165" s="4">
        <v>0.66597222222222219</v>
      </c>
      <c r="BU165" t="s">
        <v>675</v>
      </c>
      <c r="BV165" t="s">
        <v>85</v>
      </c>
      <c r="BY165">
        <v>530194.46</v>
      </c>
      <c r="CC165" t="s">
        <v>290</v>
      </c>
      <c r="CD165">
        <v>4031</v>
      </c>
      <c r="CE165" t="s">
        <v>128</v>
      </c>
      <c r="CI165">
        <v>4</v>
      </c>
      <c r="CJ165">
        <v>2</v>
      </c>
      <c r="CK165">
        <v>41</v>
      </c>
    </row>
    <row r="166" spans="1:89" x14ac:dyDescent="0.3">
      <c r="A166" t="s">
        <v>72</v>
      </c>
      <c r="B166" t="s">
        <v>73</v>
      </c>
      <c r="C166" t="s">
        <v>74</v>
      </c>
      <c r="E166" t="str">
        <f>"GAB2011487"</f>
        <v>GAB2011487</v>
      </c>
      <c r="F166" s="3">
        <v>44810</v>
      </c>
      <c r="G166">
        <v>202306</v>
      </c>
      <c r="H166" t="s">
        <v>75</v>
      </c>
      <c r="I166" t="s">
        <v>76</v>
      </c>
      <c r="J166" t="s">
        <v>77</v>
      </c>
      <c r="L166" t="s">
        <v>78</v>
      </c>
      <c r="M166" t="s">
        <v>79</v>
      </c>
      <c r="N166" t="s">
        <v>129</v>
      </c>
      <c r="O166" t="s">
        <v>124</v>
      </c>
      <c r="P166" t="str">
        <f>"CT075859"</f>
        <v>CT075859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179.29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5</v>
      </c>
      <c r="BI166">
        <v>18.600000000000001</v>
      </c>
      <c r="BJ166">
        <v>62.7</v>
      </c>
      <c r="BK166">
        <v>63</v>
      </c>
      <c r="BL166">
        <v>435.3</v>
      </c>
      <c r="BM166">
        <v>65.3</v>
      </c>
      <c r="BN166">
        <v>500.6</v>
      </c>
      <c r="BO166">
        <v>500.6</v>
      </c>
      <c r="BQ166" t="s">
        <v>130</v>
      </c>
      <c r="BR166" t="s">
        <v>83</v>
      </c>
      <c r="BS166" s="3">
        <v>44813</v>
      </c>
      <c r="BT166" s="4">
        <v>0.54652777777777783</v>
      </c>
      <c r="BU166" t="s">
        <v>676</v>
      </c>
      <c r="BV166" t="s">
        <v>106</v>
      </c>
      <c r="BY166">
        <v>313526.05</v>
      </c>
      <c r="CA166" t="s">
        <v>677</v>
      </c>
      <c r="CC166" t="s">
        <v>79</v>
      </c>
      <c r="CD166">
        <v>2</v>
      </c>
      <c r="CE166" t="s">
        <v>128</v>
      </c>
      <c r="CI166">
        <v>3</v>
      </c>
      <c r="CJ166">
        <v>3</v>
      </c>
      <c r="CK166">
        <v>41</v>
      </c>
    </row>
    <row r="167" spans="1:89" x14ac:dyDescent="0.3">
      <c r="A167" t="s">
        <v>72</v>
      </c>
      <c r="B167" t="s">
        <v>73</v>
      </c>
      <c r="C167" t="s">
        <v>74</v>
      </c>
      <c r="E167" t="str">
        <f>"GAB2011470"</f>
        <v>GAB2011470</v>
      </c>
      <c r="F167" s="3">
        <v>44810</v>
      </c>
      <c r="G167">
        <v>202306</v>
      </c>
      <c r="H167" t="s">
        <v>75</v>
      </c>
      <c r="I167" t="s">
        <v>76</v>
      </c>
      <c r="J167" t="s">
        <v>77</v>
      </c>
      <c r="L167" t="s">
        <v>75</v>
      </c>
      <c r="M167" t="s">
        <v>76</v>
      </c>
      <c r="N167" t="s">
        <v>377</v>
      </c>
      <c r="O167" t="s">
        <v>81</v>
      </c>
      <c r="P167" t="str">
        <f>"CT075835"</f>
        <v>CT075835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24.32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1.1000000000000001</v>
      </c>
      <c r="BJ167">
        <v>2.4</v>
      </c>
      <c r="BK167">
        <v>2.5</v>
      </c>
      <c r="BL167">
        <v>58.33</v>
      </c>
      <c r="BM167">
        <v>8.75</v>
      </c>
      <c r="BN167">
        <v>67.08</v>
      </c>
      <c r="BO167">
        <v>67.08</v>
      </c>
      <c r="BQ167" t="s">
        <v>378</v>
      </c>
      <c r="BR167" t="s">
        <v>83</v>
      </c>
      <c r="BS167" s="3">
        <v>44811</v>
      </c>
      <c r="BT167" s="4">
        <v>0.60625000000000007</v>
      </c>
      <c r="BU167" t="s">
        <v>678</v>
      </c>
      <c r="BV167" t="s">
        <v>106</v>
      </c>
      <c r="BY167">
        <v>11761.4</v>
      </c>
      <c r="BZ167" t="s">
        <v>86</v>
      </c>
      <c r="CA167" t="s">
        <v>140</v>
      </c>
      <c r="CC167" t="s">
        <v>76</v>
      </c>
      <c r="CD167">
        <v>7550</v>
      </c>
      <c r="CE167" t="s">
        <v>679</v>
      </c>
      <c r="CI167">
        <v>1</v>
      </c>
      <c r="CJ167">
        <v>1</v>
      </c>
      <c r="CK167">
        <v>22</v>
      </c>
    </row>
    <row r="168" spans="1:89" x14ac:dyDescent="0.3">
      <c r="A168" t="s">
        <v>72</v>
      </c>
      <c r="B168" t="s">
        <v>73</v>
      </c>
      <c r="C168" t="s">
        <v>74</v>
      </c>
      <c r="E168" t="str">
        <f>"GAB2011473"</f>
        <v>GAB2011473</v>
      </c>
      <c r="F168" s="3">
        <v>44810</v>
      </c>
      <c r="G168">
        <v>202306</v>
      </c>
      <c r="H168" t="s">
        <v>75</v>
      </c>
      <c r="I168" t="s">
        <v>76</v>
      </c>
      <c r="J168" t="s">
        <v>77</v>
      </c>
      <c r="L168" t="s">
        <v>194</v>
      </c>
      <c r="M168" t="s">
        <v>195</v>
      </c>
      <c r="N168" t="s">
        <v>196</v>
      </c>
      <c r="O168" t="s">
        <v>81</v>
      </c>
      <c r="P168" t="str">
        <f>"CT075843"</f>
        <v>CT075843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73.94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0.1</v>
      </c>
      <c r="BJ168">
        <v>2.5</v>
      </c>
      <c r="BK168">
        <v>2.5</v>
      </c>
      <c r="BL168">
        <v>177.35</v>
      </c>
      <c r="BM168">
        <v>26.6</v>
      </c>
      <c r="BN168">
        <v>203.95</v>
      </c>
      <c r="BO168">
        <v>203.95</v>
      </c>
      <c r="BQ168" t="s">
        <v>197</v>
      </c>
      <c r="BR168" t="s">
        <v>83</v>
      </c>
      <c r="BS168" s="3">
        <v>44811</v>
      </c>
      <c r="BT168" s="4">
        <v>0.58958333333333335</v>
      </c>
      <c r="BU168" t="s">
        <v>680</v>
      </c>
      <c r="BV168" t="s">
        <v>85</v>
      </c>
      <c r="BY168">
        <v>12275.9</v>
      </c>
      <c r="BZ168" t="s">
        <v>86</v>
      </c>
      <c r="CA168" t="s">
        <v>199</v>
      </c>
      <c r="CC168" t="s">
        <v>195</v>
      </c>
      <c r="CD168">
        <v>555</v>
      </c>
      <c r="CE168" t="s">
        <v>108</v>
      </c>
      <c r="CI168">
        <v>1</v>
      </c>
      <c r="CJ168">
        <v>1</v>
      </c>
      <c r="CK168">
        <v>23</v>
      </c>
    </row>
    <row r="169" spans="1:89" x14ac:dyDescent="0.3">
      <c r="A169" t="s">
        <v>72</v>
      </c>
      <c r="B169" t="s">
        <v>73</v>
      </c>
      <c r="C169" t="s">
        <v>74</v>
      </c>
      <c r="E169" t="str">
        <f>"GAB2011474"</f>
        <v>GAB2011474</v>
      </c>
      <c r="F169" s="3">
        <v>44810</v>
      </c>
      <c r="G169">
        <v>202306</v>
      </c>
      <c r="H169" t="s">
        <v>75</v>
      </c>
      <c r="I169" t="s">
        <v>76</v>
      </c>
      <c r="J169" t="s">
        <v>77</v>
      </c>
      <c r="L169" t="s">
        <v>171</v>
      </c>
      <c r="M169" t="s">
        <v>172</v>
      </c>
      <c r="N169" t="s">
        <v>173</v>
      </c>
      <c r="O169" t="s">
        <v>81</v>
      </c>
      <c r="P169" t="str">
        <f>"CT075842"</f>
        <v>CT075842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31.13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0.5</v>
      </c>
      <c r="BJ169">
        <v>1.7</v>
      </c>
      <c r="BK169">
        <v>2</v>
      </c>
      <c r="BL169">
        <v>74.67</v>
      </c>
      <c r="BM169">
        <v>11.2</v>
      </c>
      <c r="BN169">
        <v>85.87</v>
      </c>
      <c r="BO169">
        <v>85.87</v>
      </c>
      <c r="BQ169" t="s">
        <v>174</v>
      </c>
      <c r="BR169" t="s">
        <v>83</v>
      </c>
      <c r="BS169" s="3">
        <v>44811</v>
      </c>
      <c r="BT169" s="4">
        <v>0.36458333333333331</v>
      </c>
      <c r="BU169" t="s">
        <v>175</v>
      </c>
      <c r="BV169" t="s">
        <v>85</v>
      </c>
      <c r="BY169">
        <v>8560.86</v>
      </c>
      <c r="BZ169" t="s">
        <v>86</v>
      </c>
      <c r="CA169" t="s">
        <v>176</v>
      </c>
      <c r="CC169" t="s">
        <v>172</v>
      </c>
      <c r="CD169">
        <v>699</v>
      </c>
      <c r="CE169" t="s">
        <v>323</v>
      </c>
      <c r="CI169">
        <v>1</v>
      </c>
      <c r="CJ169">
        <v>1</v>
      </c>
      <c r="CK169">
        <v>21</v>
      </c>
    </row>
    <row r="170" spans="1:89" x14ac:dyDescent="0.3">
      <c r="A170" t="s">
        <v>72</v>
      </c>
      <c r="B170" t="s">
        <v>73</v>
      </c>
      <c r="C170" t="s">
        <v>74</v>
      </c>
      <c r="E170" t="str">
        <f>"GAB2011475"</f>
        <v>GAB2011475</v>
      </c>
      <c r="F170" s="3">
        <v>44810</v>
      </c>
      <c r="G170">
        <v>202306</v>
      </c>
      <c r="H170" t="s">
        <v>75</v>
      </c>
      <c r="I170" t="s">
        <v>76</v>
      </c>
      <c r="J170" t="s">
        <v>77</v>
      </c>
      <c r="L170" t="s">
        <v>75</v>
      </c>
      <c r="M170" t="s">
        <v>76</v>
      </c>
      <c r="N170" t="s">
        <v>324</v>
      </c>
      <c r="O170" t="s">
        <v>81</v>
      </c>
      <c r="P170" t="str">
        <f>"CT075603"</f>
        <v>CT075603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24.32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0.1</v>
      </c>
      <c r="BJ170">
        <v>2.1</v>
      </c>
      <c r="BK170">
        <v>2.5</v>
      </c>
      <c r="BL170">
        <v>58.33</v>
      </c>
      <c r="BM170">
        <v>8.75</v>
      </c>
      <c r="BN170">
        <v>67.08</v>
      </c>
      <c r="BO170">
        <v>67.08</v>
      </c>
      <c r="BQ170" t="s">
        <v>325</v>
      </c>
      <c r="BR170" t="s">
        <v>83</v>
      </c>
      <c r="BS170" s="3">
        <v>44811</v>
      </c>
      <c r="BT170" s="4">
        <v>0.39513888888888887</v>
      </c>
      <c r="BU170" t="s">
        <v>681</v>
      </c>
      <c r="BV170" t="s">
        <v>85</v>
      </c>
      <c r="BY170">
        <v>10601.37</v>
      </c>
      <c r="BZ170" t="s">
        <v>86</v>
      </c>
      <c r="CA170" t="s">
        <v>682</v>
      </c>
      <c r="CC170" t="s">
        <v>76</v>
      </c>
      <c r="CD170">
        <v>7800</v>
      </c>
      <c r="CE170" t="s">
        <v>108</v>
      </c>
      <c r="CI170">
        <v>1</v>
      </c>
      <c r="CJ170">
        <v>1</v>
      </c>
      <c r="CK170">
        <v>22</v>
      </c>
    </row>
    <row r="171" spans="1:89" x14ac:dyDescent="0.3">
      <c r="A171" t="s">
        <v>72</v>
      </c>
      <c r="B171" t="s">
        <v>73</v>
      </c>
      <c r="C171" t="s">
        <v>74</v>
      </c>
      <c r="E171" t="str">
        <f>"GAB2011476"</f>
        <v>GAB2011476</v>
      </c>
      <c r="F171" s="3">
        <v>44810</v>
      </c>
      <c r="G171">
        <v>202306</v>
      </c>
      <c r="H171" t="s">
        <v>75</v>
      </c>
      <c r="I171" t="s">
        <v>76</v>
      </c>
      <c r="J171" t="s">
        <v>77</v>
      </c>
      <c r="L171" t="s">
        <v>296</v>
      </c>
      <c r="M171" t="s">
        <v>297</v>
      </c>
      <c r="N171" t="s">
        <v>298</v>
      </c>
      <c r="O171" t="s">
        <v>81</v>
      </c>
      <c r="P171" t="str">
        <f>"CT075840"</f>
        <v>CT075840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87.56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0.3</v>
      </c>
      <c r="BJ171">
        <v>2.6</v>
      </c>
      <c r="BK171">
        <v>3</v>
      </c>
      <c r="BL171">
        <v>210.02</v>
      </c>
      <c r="BM171">
        <v>31.5</v>
      </c>
      <c r="BN171">
        <v>241.52</v>
      </c>
      <c r="BO171">
        <v>241.52</v>
      </c>
      <c r="BQ171" t="s">
        <v>191</v>
      </c>
      <c r="BR171" t="s">
        <v>83</v>
      </c>
      <c r="BS171" s="3">
        <v>44811</v>
      </c>
      <c r="BT171" s="4">
        <v>0.44305555555555554</v>
      </c>
      <c r="BU171" t="s">
        <v>683</v>
      </c>
      <c r="BV171" t="s">
        <v>85</v>
      </c>
      <c r="BY171">
        <v>13167.56</v>
      </c>
      <c r="BZ171" t="s">
        <v>86</v>
      </c>
      <c r="CA171" t="s">
        <v>684</v>
      </c>
      <c r="CC171" t="s">
        <v>297</v>
      </c>
      <c r="CD171">
        <v>3100</v>
      </c>
      <c r="CE171" t="s">
        <v>318</v>
      </c>
      <c r="CI171">
        <v>1</v>
      </c>
      <c r="CJ171">
        <v>1</v>
      </c>
      <c r="CK171">
        <v>23</v>
      </c>
    </row>
    <row r="172" spans="1:89" x14ac:dyDescent="0.3">
      <c r="A172" t="s">
        <v>72</v>
      </c>
      <c r="B172" t="s">
        <v>73</v>
      </c>
      <c r="C172" t="s">
        <v>74</v>
      </c>
      <c r="E172" t="str">
        <f>"GAB2011477"</f>
        <v>GAB2011477</v>
      </c>
      <c r="F172" s="3">
        <v>44810</v>
      </c>
      <c r="G172">
        <v>202306</v>
      </c>
      <c r="H172" t="s">
        <v>75</v>
      </c>
      <c r="I172" t="s">
        <v>76</v>
      </c>
      <c r="J172" t="s">
        <v>77</v>
      </c>
      <c r="L172" t="s">
        <v>289</v>
      </c>
      <c r="M172" t="s">
        <v>290</v>
      </c>
      <c r="N172" t="s">
        <v>416</v>
      </c>
      <c r="O172" t="s">
        <v>81</v>
      </c>
      <c r="P172" t="str">
        <f>"CT075848"</f>
        <v>CT075848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38.909999999999997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2.4</v>
      </c>
      <c r="BK172">
        <v>2.5</v>
      </c>
      <c r="BL172">
        <v>93.33</v>
      </c>
      <c r="BM172">
        <v>14</v>
      </c>
      <c r="BN172">
        <v>107.33</v>
      </c>
      <c r="BO172">
        <v>107.33</v>
      </c>
      <c r="BQ172" t="s">
        <v>417</v>
      </c>
      <c r="BR172" t="s">
        <v>83</v>
      </c>
      <c r="BS172" s="3">
        <v>44812</v>
      </c>
      <c r="BT172" s="4">
        <v>0.43541666666666662</v>
      </c>
      <c r="BU172" t="s">
        <v>685</v>
      </c>
      <c r="BV172" t="s">
        <v>106</v>
      </c>
      <c r="BY172">
        <v>11771.76</v>
      </c>
      <c r="BZ172" t="s">
        <v>86</v>
      </c>
      <c r="CA172" t="s">
        <v>686</v>
      </c>
      <c r="CC172" t="s">
        <v>290</v>
      </c>
      <c r="CD172">
        <v>4001</v>
      </c>
      <c r="CE172" t="s">
        <v>122</v>
      </c>
      <c r="CI172">
        <v>1</v>
      </c>
      <c r="CJ172">
        <v>2</v>
      </c>
      <c r="CK172">
        <v>21</v>
      </c>
    </row>
    <row r="173" spans="1:89" x14ac:dyDescent="0.3">
      <c r="A173" t="s">
        <v>72</v>
      </c>
      <c r="B173" t="s">
        <v>73</v>
      </c>
      <c r="C173" t="s">
        <v>74</v>
      </c>
      <c r="E173" t="str">
        <f>"GAB2011478"</f>
        <v>GAB2011478</v>
      </c>
      <c r="F173" s="3">
        <v>44810</v>
      </c>
      <c r="G173">
        <v>202306</v>
      </c>
      <c r="H173" t="s">
        <v>75</v>
      </c>
      <c r="I173" t="s">
        <v>76</v>
      </c>
      <c r="J173" t="s">
        <v>77</v>
      </c>
      <c r="L173" t="s">
        <v>247</v>
      </c>
      <c r="M173" t="s">
        <v>248</v>
      </c>
      <c r="N173" t="s">
        <v>687</v>
      </c>
      <c r="O173" t="s">
        <v>81</v>
      </c>
      <c r="P173" t="str">
        <f>"ATT:J PILLAY"</f>
        <v>ATT:J PILLAY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46.69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2.6</v>
      </c>
      <c r="BK173">
        <v>3</v>
      </c>
      <c r="BL173">
        <v>111.99</v>
      </c>
      <c r="BM173">
        <v>16.8</v>
      </c>
      <c r="BN173">
        <v>128.79</v>
      </c>
      <c r="BO173">
        <v>128.79</v>
      </c>
      <c r="BQ173" t="s">
        <v>688</v>
      </c>
      <c r="BR173" t="s">
        <v>83</v>
      </c>
      <c r="BS173" s="3">
        <v>44811</v>
      </c>
      <c r="BT173" s="4">
        <v>0.41180555555555554</v>
      </c>
      <c r="BU173" t="s">
        <v>689</v>
      </c>
      <c r="BV173" t="s">
        <v>85</v>
      </c>
      <c r="BY173">
        <v>12880</v>
      </c>
      <c r="BZ173" t="s">
        <v>86</v>
      </c>
      <c r="CA173" t="s">
        <v>252</v>
      </c>
      <c r="CC173" t="s">
        <v>248</v>
      </c>
      <c r="CD173">
        <v>1682</v>
      </c>
      <c r="CE173" t="s">
        <v>379</v>
      </c>
      <c r="CI173">
        <v>0</v>
      </c>
      <c r="CJ173">
        <v>0</v>
      </c>
      <c r="CK173">
        <v>21</v>
      </c>
    </row>
    <row r="174" spans="1:89" x14ac:dyDescent="0.3">
      <c r="A174" t="s">
        <v>72</v>
      </c>
      <c r="B174" t="s">
        <v>73</v>
      </c>
      <c r="C174" t="s">
        <v>74</v>
      </c>
      <c r="E174" t="str">
        <f>"GAB2011482"</f>
        <v>GAB2011482</v>
      </c>
      <c r="F174" s="3">
        <v>44810</v>
      </c>
      <c r="G174">
        <v>202306</v>
      </c>
      <c r="H174" t="s">
        <v>75</v>
      </c>
      <c r="I174" t="s">
        <v>76</v>
      </c>
      <c r="J174" t="s">
        <v>77</v>
      </c>
      <c r="L174" t="s">
        <v>141</v>
      </c>
      <c r="M174" t="s">
        <v>142</v>
      </c>
      <c r="N174" t="s">
        <v>690</v>
      </c>
      <c r="O174" t="s">
        <v>81</v>
      </c>
      <c r="P174" t="str">
        <f>"CT075833"</f>
        <v>CT075833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31.13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0.1</v>
      </c>
      <c r="BJ174">
        <v>2</v>
      </c>
      <c r="BK174">
        <v>2</v>
      </c>
      <c r="BL174">
        <v>74.67</v>
      </c>
      <c r="BM174">
        <v>11.2</v>
      </c>
      <c r="BN174">
        <v>85.87</v>
      </c>
      <c r="BO174">
        <v>85.87</v>
      </c>
      <c r="BQ174" t="s">
        <v>691</v>
      </c>
      <c r="BR174" t="s">
        <v>83</v>
      </c>
      <c r="BS174" s="3">
        <v>44811</v>
      </c>
      <c r="BT174" s="4">
        <v>0.38680555555555557</v>
      </c>
      <c r="BU174" t="s">
        <v>692</v>
      </c>
      <c r="BV174" t="s">
        <v>85</v>
      </c>
      <c r="BY174">
        <v>9969.2999999999993</v>
      </c>
      <c r="BZ174" t="s">
        <v>86</v>
      </c>
      <c r="CA174" t="s">
        <v>146</v>
      </c>
      <c r="CC174" t="s">
        <v>142</v>
      </c>
      <c r="CD174">
        <v>2194</v>
      </c>
      <c r="CE174" t="s">
        <v>88</v>
      </c>
      <c r="CI174">
        <v>1</v>
      </c>
      <c r="CJ174">
        <v>1</v>
      </c>
      <c r="CK174">
        <v>21</v>
      </c>
    </row>
    <row r="175" spans="1:89" x14ac:dyDescent="0.3">
      <c r="A175" t="s">
        <v>72</v>
      </c>
      <c r="B175" t="s">
        <v>73</v>
      </c>
      <c r="C175" t="s">
        <v>74</v>
      </c>
      <c r="E175" t="str">
        <f>"GAB2011483"</f>
        <v>GAB2011483</v>
      </c>
      <c r="F175" s="3">
        <v>44810</v>
      </c>
      <c r="G175">
        <v>202306</v>
      </c>
      <c r="H175" t="s">
        <v>75</v>
      </c>
      <c r="I175" t="s">
        <v>76</v>
      </c>
      <c r="J175" t="s">
        <v>77</v>
      </c>
      <c r="L175" t="s">
        <v>89</v>
      </c>
      <c r="M175" t="s">
        <v>90</v>
      </c>
      <c r="N175" t="s">
        <v>91</v>
      </c>
      <c r="O175" t="s">
        <v>81</v>
      </c>
      <c r="P175" t="str">
        <f>"ATT:LOURENS MINETTE"</f>
        <v>ATT:LOURENS MINETTE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38.909999999999997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0.3</v>
      </c>
      <c r="BJ175">
        <v>2.5</v>
      </c>
      <c r="BK175">
        <v>2.5</v>
      </c>
      <c r="BL175">
        <v>93.33</v>
      </c>
      <c r="BM175">
        <v>14</v>
      </c>
      <c r="BN175">
        <v>107.33</v>
      </c>
      <c r="BO175">
        <v>107.33</v>
      </c>
      <c r="BQ175" t="s">
        <v>693</v>
      </c>
      <c r="BR175" t="s">
        <v>83</v>
      </c>
      <c r="BS175" s="3">
        <v>44811</v>
      </c>
      <c r="BT175" s="4">
        <v>0.40277777777777773</v>
      </c>
      <c r="BU175" t="s">
        <v>540</v>
      </c>
      <c r="BV175" t="s">
        <v>85</v>
      </c>
      <c r="BY175">
        <v>12349.26</v>
      </c>
      <c r="BZ175" t="s">
        <v>86</v>
      </c>
      <c r="CA175" t="s">
        <v>94</v>
      </c>
      <c r="CC175" t="s">
        <v>90</v>
      </c>
      <c r="CD175">
        <v>157</v>
      </c>
      <c r="CE175" t="s">
        <v>379</v>
      </c>
      <c r="CI175">
        <v>1</v>
      </c>
      <c r="CJ175">
        <v>1</v>
      </c>
      <c r="CK175">
        <v>21</v>
      </c>
    </row>
    <row r="176" spans="1:89" x14ac:dyDescent="0.3">
      <c r="A176" t="s">
        <v>72</v>
      </c>
      <c r="B176" t="s">
        <v>73</v>
      </c>
      <c r="C176" t="s">
        <v>74</v>
      </c>
      <c r="E176" t="str">
        <f>"GAB2011484"</f>
        <v>GAB2011484</v>
      </c>
      <c r="F176" s="3">
        <v>44810</v>
      </c>
      <c r="G176">
        <v>202306</v>
      </c>
      <c r="H176" t="s">
        <v>75</v>
      </c>
      <c r="I176" t="s">
        <v>76</v>
      </c>
      <c r="J176" t="s">
        <v>77</v>
      </c>
      <c r="L176" t="s">
        <v>384</v>
      </c>
      <c r="M176" t="s">
        <v>385</v>
      </c>
      <c r="N176" t="s">
        <v>386</v>
      </c>
      <c r="O176" t="s">
        <v>81</v>
      </c>
      <c r="P176" t="str">
        <f>"CT075854"</f>
        <v>CT075854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24.32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2.6</v>
      </c>
      <c r="BK176">
        <v>3</v>
      </c>
      <c r="BL176">
        <v>58.33</v>
      </c>
      <c r="BM176">
        <v>8.75</v>
      </c>
      <c r="BN176">
        <v>67.08</v>
      </c>
      <c r="BO176">
        <v>67.08</v>
      </c>
      <c r="BQ176" t="s">
        <v>387</v>
      </c>
      <c r="BR176" t="s">
        <v>83</v>
      </c>
      <c r="BS176" s="3">
        <v>44811</v>
      </c>
      <c r="BT176" s="4">
        <v>0.59791666666666665</v>
      </c>
      <c r="BU176" t="s">
        <v>694</v>
      </c>
      <c r="BV176" t="s">
        <v>106</v>
      </c>
      <c r="BY176">
        <v>12904.32</v>
      </c>
      <c r="BZ176" t="s">
        <v>86</v>
      </c>
      <c r="CA176" t="s">
        <v>695</v>
      </c>
      <c r="CC176" t="s">
        <v>385</v>
      </c>
      <c r="CD176">
        <v>7600</v>
      </c>
      <c r="CE176" t="s">
        <v>122</v>
      </c>
      <c r="CI176">
        <v>1</v>
      </c>
      <c r="CJ176">
        <v>1</v>
      </c>
      <c r="CK176">
        <v>22</v>
      </c>
    </row>
    <row r="177" spans="1:89" x14ac:dyDescent="0.3">
      <c r="A177" t="s">
        <v>72</v>
      </c>
      <c r="B177" t="s">
        <v>73</v>
      </c>
      <c r="C177" t="s">
        <v>74</v>
      </c>
      <c r="E177" t="str">
        <f>"GAB2011488"</f>
        <v>GAB2011488</v>
      </c>
      <c r="F177" s="3">
        <v>44810</v>
      </c>
      <c r="G177">
        <v>202306</v>
      </c>
      <c r="H177" t="s">
        <v>75</v>
      </c>
      <c r="I177" t="s">
        <v>76</v>
      </c>
      <c r="J177" t="s">
        <v>77</v>
      </c>
      <c r="L177" t="s">
        <v>696</v>
      </c>
      <c r="M177" t="s">
        <v>697</v>
      </c>
      <c r="N177" t="s">
        <v>698</v>
      </c>
      <c r="O177" t="s">
        <v>81</v>
      </c>
      <c r="P177" t="str">
        <f>"010352"</f>
        <v>010352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38.909999999999997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2.2999999999999998</v>
      </c>
      <c r="BK177">
        <v>2.5</v>
      </c>
      <c r="BL177">
        <v>93.33</v>
      </c>
      <c r="BM177">
        <v>14</v>
      </c>
      <c r="BN177">
        <v>107.33</v>
      </c>
      <c r="BO177">
        <v>107.33</v>
      </c>
      <c r="BQ177" t="s">
        <v>191</v>
      </c>
      <c r="BR177" t="s">
        <v>83</v>
      </c>
      <c r="BS177" s="3">
        <v>44811</v>
      </c>
      <c r="BT177" s="4">
        <v>0.36805555555555558</v>
      </c>
      <c r="BU177" t="s">
        <v>699</v>
      </c>
      <c r="BV177" t="s">
        <v>85</v>
      </c>
      <c r="BY177">
        <v>11574.78</v>
      </c>
      <c r="BZ177" t="s">
        <v>86</v>
      </c>
      <c r="CA177" t="s">
        <v>700</v>
      </c>
      <c r="CC177" t="s">
        <v>697</v>
      </c>
      <c r="CD177">
        <v>1501</v>
      </c>
      <c r="CE177" t="s">
        <v>122</v>
      </c>
      <c r="CI177">
        <v>1</v>
      </c>
      <c r="CJ177">
        <v>1</v>
      </c>
      <c r="CK177">
        <v>21</v>
      </c>
    </row>
    <row r="178" spans="1:89" x14ac:dyDescent="0.3">
      <c r="A178" t="s">
        <v>72</v>
      </c>
      <c r="B178" t="s">
        <v>73</v>
      </c>
      <c r="C178" t="s">
        <v>74</v>
      </c>
      <c r="E178" t="str">
        <f>"GAB2011489"</f>
        <v>GAB2011489</v>
      </c>
      <c r="F178" s="3">
        <v>44810</v>
      </c>
      <c r="G178">
        <v>202306</v>
      </c>
      <c r="H178" t="s">
        <v>75</v>
      </c>
      <c r="I178" t="s">
        <v>76</v>
      </c>
      <c r="J178" t="s">
        <v>77</v>
      </c>
      <c r="L178" t="s">
        <v>75</v>
      </c>
      <c r="M178" t="s">
        <v>76</v>
      </c>
      <c r="N178" t="s">
        <v>380</v>
      </c>
      <c r="O178" t="s">
        <v>81</v>
      </c>
      <c r="P178" t="str">
        <f>"CT075850 851 856"</f>
        <v>CT075850 851 856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24.32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1.1000000000000001</v>
      </c>
      <c r="BJ178">
        <v>2.4</v>
      </c>
      <c r="BK178">
        <v>2.5</v>
      </c>
      <c r="BL178">
        <v>58.33</v>
      </c>
      <c r="BM178">
        <v>8.75</v>
      </c>
      <c r="BN178">
        <v>67.08</v>
      </c>
      <c r="BO178">
        <v>67.08</v>
      </c>
      <c r="BQ178" t="s">
        <v>381</v>
      </c>
      <c r="BR178" t="s">
        <v>83</v>
      </c>
      <c r="BS178" s="3">
        <v>44811</v>
      </c>
      <c r="BT178" s="4">
        <v>0.38541666666666669</v>
      </c>
      <c r="BU178" t="s">
        <v>481</v>
      </c>
      <c r="BV178" t="s">
        <v>85</v>
      </c>
      <c r="BY178">
        <v>11849.13</v>
      </c>
      <c r="BZ178" t="s">
        <v>86</v>
      </c>
      <c r="CA178" t="s">
        <v>383</v>
      </c>
      <c r="CC178" t="s">
        <v>76</v>
      </c>
      <c r="CD178">
        <v>7441</v>
      </c>
      <c r="CE178" t="s">
        <v>679</v>
      </c>
      <c r="CI178">
        <v>1</v>
      </c>
      <c r="CJ178">
        <v>1</v>
      </c>
      <c r="CK178">
        <v>22</v>
      </c>
    </row>
    <row r="179" spans="1:89" x14ac:dyDescent="0.3">
      <c r="A179" t="s">
        <v>72</v>
      </c>
      <c r="B179" t="s">
        <v>73</v>
      </c>
      <c r="C179" t="s">
        <v>74</v>
      </c>
      <c r="E179" t="str">
        <f>"009942401774"</f>
        <v>009942401774</v>
      </c>
      <c r="F179" s="3">
        <v>44810</v>
      </c>
      <c r="G179">
        <v>202306</v>
      </c>
      <c r="H179" t="s">
        <v>101</v>
      </c>
      <c r="I179" t="s">
        <v>102</v>
      </c>
      <c r="J179" t="s">
        <v>701</v>
      </c>
      <c r="L179" t="s">
        <v>75</v>
      </c>
      <c r="M179" t="s">
        <v>76</v>
      </c>
      <c r="N179" t="s">
        <v>91</v>
      </c>
      <c r="O179" t="s">
        <v>124</v>
      </c>
      <c r="P179" t="str">
        <f>"NA"</f>
        <v>NA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107.34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33.4</v>
      </c>
      <c r="BJ179">
        <v>26.4</v>
      </c>
      <c r="BK179">
        <v>34</v>
      </c>
      <c r="BL179">
        <v>262.72000000000003</v>
      </c>
      <c r="BM179">
        <v>39.409999999999997</v>
      </c>
      <c r="BN179">
        <v>302.13</v>
      </c>
      <c r="BO179">
        <v>302.13</v>
      </c>
      <c r="BQ179" t="s">
        <v>157</v>
      </c>
      <c r="BR179" t="s">
        <v>702</v>
      </c>
      <c r="BS179" s="3">
        <v>44812</v>
      </c>
      <c r="BT179" s="4">
        <v>0.43611111111111112</v>
      </c>
      <c r="BU179" t="s">
        <v>361</v>
      </c>
      <c r="BV179" t="s">
        <v>85</v>
      </c>
      <c r="BY179">
        <v>132231.23000000001</v>
      </c>
      <c r="BZ179" t="s">
        <v>546</v>
      </c>
      <c r="CA179" t="s">
        <v>362</v>
      </c>
      <c r="CC179" t="s">
        <v>76</v>
      </c>
      <c r="CD179">
        <v>8000</v>
      </c>
      <c r="CE179" t="s">
        <v>128</v>
      </c>
      <c r="CI179">
        <v>3</v>
      </c>
      <c r="CJ179">
        <v>2</v>
      </c>
      <c r="CK179">
        <v>41</v>
      </c>
    </row>
    <row r="180" spans="1:89" x14ac:dyDescent="0.3">
      <c r="A180" t="s">
        <v>72</v>
      </c>
      <c r="B180" t="s">
        <v>73</v>
      </c>
      <c r="C180" t="s">
        <v>74</v>
      </c>
      <c r="E180" t="str">
        <f>"009940629570"</f>
        <v>009940629570</v>
      </c>
      <c r="F180" s="3">
        <v>44810</v>
      </c>
      <c r="G180">
        <v>202306</v>
      </c>
      <c r="H180" t="s">
        <v>89</v>
      </c>
      <c r="I180" t="s">
        <v>90</v>
      </c>
      <c r="J180" t="s">
        <v>358</v>
      </c>
      <c r="L180" t="s">
        <v>278</v>
      </c>
      <c r="M180" t="s">
        <v>279</v>
      </c>
      <c r="N180" t="s">
        <v>91</v>
      </c>
      <c r="O180" t="s">
        <v>124</v>
      </c>
      <c r="P180" t="str">
        <f>"NA"</f>
        <v>NA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60.2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5.6</v>
      </c>
      <c r="BJ180">
        <v>5.3</v>
      </c>
      <c r="BK180">
        <v>6</v>
      </c>
      <c r="BL180">
        <v>149.65</v>
      </c>
      <c r="BM180">
        <v>22.45</v>
      </c>
      <c r="BN180">
        <v>172.1</v>
      </c>
      <c r="BO180">
        <v>172.1</v>
      </c>
      <c r="BQ180" t="s">
        <v>363</v>
      </c>
      <c r="BR180" t="s">
        <v>364</v>
      </c>
      <c r="BS180" s="3">
        <v>44813</v>
      </c>
      <c r="BT180" s="4">
        <v>0.58333333333333337</v>
      </c>
      <c r="BU180" t="s">
        <v>365</v>
      </c>
      <c r="BV180" t="s">
        <v>85</v>
      </c>
      <c r="BY180">
        <v>26436.48</v>
      </c>
      <c r="BZ180" t="s">
        <v>546</v>
      </c>
      <c r="CC180" t="s">
        <v>279</v>
      </c>
      <c r="CD180">
        <v>6000</v>
      </c>
      <c r="CE180" t="s">
        <v>128</v>
      </c>
      <c r="CI180">
        <v>3</v>
      </c>
      <c r="CJ180">
        <v>3</v>
      </c>
      <c r="CK180">
        <v>41</v>
      </c>
    </row>
    <row r="181" spans="1:89" x14ac:dyDescent="0.3">
      <c r="A181" t="s">
        <v>72</v>
      </c>
      <c r="B181" t="s">
        <v>73</v>
      </c>
      <c r="C181" t="s">
        <v>74</v>
      </c>
      <c r="E181" t="str">
        <f>"009940629571"</f>
        <v>009940629571</v>
      </c>
      <c r="F181" s="3">
        <v>44810</v>
      </c>
      <c r="G181">
        <v>202306</v>
      </c>
      <c r="H181" t="s">
        <v>89</v>
      </c>
      <c r="I181" t="s">
        <v>90</v>
      </c>
      <c r="J181" t="s">
        <v>358</v>
      </c>
      <c r="L181" t="s">
        <v>75</v>
      </c>
      <c r="M181" t="s">
        <v>76</v>
      </c>
      <c r="N181" t="s">
        <v>91</v>
      </c>
      <c r="O181" t="s">
        <v>81</v>
      </c>
      <c r="P181" t="str">
        <f>"NA"</f>
        <v>NA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31.13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</v>
      </c>
      <c r="BJ181">
        <v>0.5</v>
      </c>
      <c r="BK181">
        <v>2</v>
      </c>
      <c r="BL181">
        <v>74.67</v>
      </c>
      <c r="BM181">
        <v>11.2</v>
      </c>
      <c r="BN181">
        <v>85.87</v>
      </c>
      <c r="BO181">
        <v>85.87</v>
      </c>
      <c r="BQ181" t="s">
        <v>462</v>
      </c>
      <c r="BR181" t="s">
        <v>364</v>
      </c>
      <c r="BS181" s="3">
        <v>44811</v>
      </c>
      <c r="BT181" s="4">
        <v>0.8027777777777777</v>
      </c>
      <c r="BU181" t="s">
        <v>361</v>
      </c>
      <c r="BV181" t="s">
        <v>106</v>
      </c>
      <c r="BY181">
        <v>2400</v>
      </c>
      <c r="BZ181" t="s">
        <v>86</v>
      </c>
      <c r="CA181" t="s">
        <v>362</v>
      </c>
      <c r="CC181" t="s">
        <v>76</v>
      </c>
      <c r="CD181">
        <v>8000</v>
      </c>
      <c r="CE181" t="s">
        <v>128</v>
      </c>
      <c r="CI181">
        <v>1</v>
      </c>
      <c r="CJ181">
        <v>1</v>
      </c>
      <c r="CK181">
        <v>21</v>
      </c>
    </row>
    <row r="182" spans="1:89" x14ac:dyDescent="0.3">
      <c r="A182" t="s">
        <v>72</v>
      </c>
      <c r="B182" t="s">
        <v>73</v>
      </c>
      <c r="C182" t="s">
        <v>74</v>
      </c>
      <c r="E182" t="str">
        <f>"GAB2011510"</f>
        <v>GAB2011510</v>
      </c>
      <c r="F182" s="3">
        <v>44811</v>
      </c>
      <c r="G182">
        <v>202306</v>
      </c>
      <c r="H182" t="s">
        <v>75</v>
      </c>
      <c r="I182" t="s">
        <v>76</v>
      </c>
      <c r="J182" t="s">
        <v>77</v>
      </c>
      <c r="L182" t="s">
        <v>410</v>
      </c>
      <c r="M182" t="s">
        <v>411</v>
      </c>
      <c r="N182" t="s">
        <v>703</v>
      </c>
      <c r="O182" t="s">
        <v>81</v>
      </c>
      <c r="P182" t="str">
        <f>"CT075886"</f>
        <v>CT075886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47.21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2.5</v>
      </c>
      <c r="BK182">
        <v>2.5</v>
      </c>
      <c r="BL182">
        <v>123.36</v>
      </c>
      <c r="BM182">
        <v>18.5</v>
      </c>
      <c r="BN182">
        <v>141.86000000000001</v>
      </c>
      <c r="BO182">
        <v>141.86000000000001</v>
      </c>
      <c r="BQ182" t="s">
        <v>704</v>
      </c>
      <c r="BR182" t="s">
        <v>83</v>
      </c>
      <c r="BS182" s="3">
        <v>44812</v>
      </c>
      <c r="BT182" s="4">
        <v>0.58333333333333337</v>
      </c>
      <c r="BU182" t="s">
        <v>705</v>
      </c>
      <c r="BV182" t="s">
        <v>106</v>
      </c>
      <c r="BY182">
        <v>12418.56</v>
      </c>
      <c r="BZ182" t="s">
        <v>706</v>
      </c>
      <c r="CA182" t="s">
        <v>415</v>
      </c>
      <c r="CC182" t="s">
        <v>411</v>
      </c>
      <c r="CD182">
        <v>7130</v>
      </c>
      <c r="CE182" t="s">
        <v>122</v>
      </c>
      <c r="CI182">
        <v>1</v>
      </c>
      <c r="CJ182">
        <v>1</v>
      </c>
      <c r="CK182">
        <v>24</v>
      </c>
    </row>
    <row r="183" spans="1:89" x14ac:dyDescent="0.3">
      <c r="A183" t="s">
        <v>72</v>
      </c>
      <c r="B183" t="s">
        <v>73</v>
      </c>
      <c r="C183" t="s">
        <v>74</v>
      </c>
      <c r="E183" t="str">
        <f>"GAB2011490"</f>
        <v>GAB2011490</v>
      </c>
      <c r="F183" s="3">
        <v>44811</v>
      </c>
      <c r="G183">
        <v>202306</v>
      </c>
      <c r="H183" t="s">
        <v>75</v>
      </c>
      <c r="I183" t="s">
        <v>76</v>
      </c>
      <c r="J183" t="s">
        <v>77</v>
      </c>
      <c r="L183" t="s">
        <v>707</v>
      </c>
      <c r="M183" t="s">
        <v>708</v>
      </c>
      <c r="N183" t="s">
        <v>709</v>
      </c>
      <c r="O183" t="s">
        <v>124</v>
      </c>
      <c r="P183" t="str">
        <f>"010356"</f>
        <v>010356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52.2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0.9</v>
      </c>
      <c r="BJ183">
        <v>2.4</v>
      </c>
      <c r="BK183">
        <v>3</v>
      </c>
      <c r="BL183">
        <v>141.65</v>
      </c>
      <c r="BM183">
        <v>21.25</v>
      </c>
      <c r="BN183">
        <v>162.9</v>
      </c>
      <c r="BO183">
        <v>162.9</v>
      </c>
      <c r="BQ183" t="s">
        <v>710</v>
      </c>
      <c r="BR183" t="s">
        <v>83</v>
      </c>
      <c r="BS183" s="3">
        <v>44812</v>
      </c>
      <c r="BT183" s="4">
        <v>0.46666666666666662</v>
      </c>
      <c r="BU183" t="s">
        <v>711</v>
      </c>
      <c r="BV183" t="s">
        <v>85</v>
      </c>
      <c r="BY183">
        <v>11762.64</v>
      </c>
      <c r="CA183" t="s">
        <v>712</v>
      </c>
      <c r="CC183" t="s">
        <v>708</v>
      </c>
      <c r="CD183">
        <v>6529</v>
      </c>
      <c r="CE183" t="s">
        <v>128</v>
      </c>
      <c r="CI183">
        <v>3</v>
      </c>
      <c r="CJ183">
        <v>1</v>
      </c>
      <c r="CK183">
        <v>41</v>
      </c>
    </row>
    <row r="184" spans="1:89" x14ac:dyDescent="0.3">
      <c r="A184" t="s">
        <v>72</v>
      </c>
      <c r="B184" t="s">
        <v>73</v>
      </c>
      <c r="C184" t="s">
        <v>74</v>
      </c>
      <c r="E184" t="str">
        <f>"GAB2011496"</f>
        <v>GAB2011496</v>
      </c>
      <c r="F184" s="3">
        <v>44811</v>
      </c>
      <c r="G184">
        <v>202306</v>
      </c>
      <c r="H184" t="s">
        <v>75</v>
      </c>
      <c r="I184" t="s">
        <v>76</v>
      </c>
      <c r="J184" t="s">
        <v>77</v>
      </c>
      <c r="L184" t="s">
        <v>590</v>
      </c>
      <c r="M184" t="s">
        <v>591</v>
      </c>
      <c r="N184" t="s">
        <v>713</v>
      </c>
      <c r="O184" t="s">
        <v>124</v>
      </c>
      <c r="P184" t="str">
        <f>"CT075847"</f>
        <v>CT075847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337.06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8</v>
      </c>
      <c r="BI184">
        <v>39.299999999999997</v>
      </c>
      <c r="BJ184">
        <v>84.3</v>
      </c>
      <c r="BK184">
        <v>85</v>
      </c>
      <c r="BL184">
        <v>885.96</v>
      </c>
      <c r="BM184">
        <v>132.88999999999999</v>
      </c>
      <c r="BN184">
        <v>1018.85</v>
      </c>
      <c r="BO184">
        <v>1018.85</v>
      </c>
      <c r="BQ184" t="s">
        <v>714</v>
      </c>
      <c r="BR184" t="s">
        <v>83</v>
      </c>
      <c r="BS184" s="3">
        <v>44816</v>
      </c>
      <c r="BT184" s="4">
        <v>0.6333333333333333</v>
      </c>
      <c r="BU184" t="s">
        <v>715</v>
      </c>
      <c r="BV184" t="s">
        <v>85</v>
      </c>
      <c r="BY184">
        <v>421696.4</v>
      </c>
      <c r="CA184" t="s">
        <v>716</v>
      </c>
      <c r="CC184" t="s">
        <v>591</v>
      </c>
      <c r="CD184">
        <v>3867</v>
      </c>
      <c r="CE184" t="s">
        <v>128</v>
      </c>
      <c r="CI184">
        <v>4</v>
      </c>
      <c r="CJ184">
        <v>3</v>
      </c>
      <c r="CK184">
        <v>43</v>
      </c>
    </row>
    <row r="185" spans="1:89" x14ac:dyDescent="0.3">
      <c r="A185" t="s">
        <v>72</v>
      </c>
      <c r="B185" t="s">
        <v>73</v>
      </c>
      <c r="C185" t="s">
        <v>74</v>
      </c>
      <c r="E185" t="str">
        <f>"GAB2011501"</f>
        <v>GAB2011501</v>
      </c>
      <c r="F185" s="3">
        <v>44811</v>
      </c>
      <c r="G185">
        <v>202306</v>
      </c>
      <c r="H185" t="s">
        <v>75</v>
      </c>
      <c r="I185" t="s">
        <v>76</v>
      </c>
      <c r="J185" t="s">
        <v>77</v>
      </c>
      <c r="L185" t="s">
        <v>717</v>
      </c>
      <c r="M185" t="s">
        <v>717</v>
      </c>
      <c r="N185" t="s">
        <v>718</v>
      </c>
      <c r="O185" t="s">
        <v>124</v>
      </c>
      <c r="P185" t="str">
        <f>"009965"</f>
        <v>009965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57.65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1.7</v>
      </c>
      <c r="BJ185">
        <v>6.3</v>
      </c>
      <c r="BK185">
        <v>7</v>
      </c>
      <c r="BL185">
        <v>155.88999999999999</v>
      </c>
      <c r="BM185">
        <v>23.38</v>
      </c>
      <c r="BN185">
        <v>179.27</v>
      </c>
      <c r="BO185">
        <v>179.27</v>
      </c>
      <c r="BQ185" t="s">
        <v>719</v>
      </c>
      <c r="BR185" t="s">
        <v>83</v>
      </c>
      <c r="BS185" s="3">
        <v>44812</v>
      </c>
      <c r="BT185" s="4">
        <v>0.5756944444444444</v>
      </c>
      <c r="BU185" t="s">
        <v>720</v>
      </c>
      <c r="BV185" t="s">
        <v>85</v>
      </c>
      <c r="BY185">
        <v>31348.799999999999</v>
      </c>
      <c r="CA185" t="s">
        <v>721</v>
      </c>
      <c r="CC185" t="s">
        <v>717</v>
      </c>
      <c r="CD185">
        <v>6835</v>
      </c>
      <c r="CE185" t="s">
        <v>128</v>
      </c>
      <c r="CI185">
        <v>4</v>
      </c>
      <c r="CJ185">
        <v>1</v>
      </c>
      <c r="CK185">
        <v>44</v>
      </c>
    </row>
    <row r="186" spans="1:89" x14ac:dyDescent="0.3">
      <c r="A186" t="s">
        <v>72</v>
      </c>
      <c r="B186" t="s">
        <v>73</v>
      </c>
      <c r="C186" t="s">
        <v>74</v>
      </c>
      <c r="E186" t="str">
        <f>"GAB2011491"</f>
        <v>GAB2011491</v>
      </c>
      <c r="F186" s="3">
        <v>44811</v>
      </c>
      <c r="G186">
        <v>202306</v>
      </c>
      <c r="H186" t="s">
        <v>75</v>
      </c>
      <c r="I186" t="s">
        <v>76</v>
      </c>
      <c r="J186" t="s">
        <v>77</v>
      </c>
      <c r="L186" t="s">
        <v>722</v>
      </c>
      <c r="M186" t="s">
        <v>723</v>
      </c>
      <c r="N186" t="s">
        <v>724</v>
      </c>
      <c r="O186" t="s">
        <v>81</v>
      </c>
      <c r="P186" t="str">
        <f>"CT075869"</f>
        <v>CT075869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64.11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0.3</v>
      </c>
      <c r="BJ186">
        <v>2.5</v>
      </c>
      <c r="BK186">
        <v>2.5</v>
      </c>
      <c r="BL186">
        <v>167.52</v>
      </c>
      <c r="BM186">
        <v>25.13</v>
      </c>
      <c r="BN186">
        <v>192.65</v>
      </c>
      <c r="BO186">
        <v>192.65</v>
      </c>
      <c r="BQ186" t="s">
        <v>725</v>
      </c>
      <c r="BR186" t="s">
        <v>83</v>
      </c>
      <c r="BS186" s="3">
        <v>44812</v>
      </c>
      <c r="BT186" s="4">
        <v>0.42499999999999999</v>
      </c>
      <c r="BU186" t="s">
        <v>726</v>
      </c>
      <c r="BV186" t="s">
        <v>85</v>
      </c>
      <c r="BY186">
        <v>12268.6</v>
      </c>
      <c r="BZ186" t="s">
        <v>706</v>
      </c>
      <c r="CA186" t="s">
        <v>727</v>
      </c>
      <c r="CC186" t="s">
        <v>723</v>
      </c>
      <c r="CD186">
        <v>1900</v>
      </c>
      <c r="CE186" t="s">
        <v>115</v>
      </c>
      <c r="CI186">
        <v>1</v>
      </c>
      <c r="CJ186">
        <v>1</v>
      </c>
      <c r="CK186">
        <v>23</v>
      </c>
    </row>
    <row r="187" spans="1:89" x14ac:dyDescent="0.3">
      <c r="A187" t="s">
        <v>72</v>
      </c>
      <c r="B187" t="s">
        <v>73</v>
      </c>
      <c r="C187" t="s">
        <v>74</v>
      </c>
      <c r="E187" t="str">
        <f>"GAB2011492"</f>
        <v>GAB2011492</v>
      </c>
      <c r="F187" s="3">
        <v>44811</v>
      </c>
      <c r="G187">
        <v>202306</v>
      </c>
      <c r="H187" t="s">
        <v>75</v>
      </c>
      <c r="I187" t="s">
        <v>76</v>
      </c>
      <c r="J187" t="s">
        <v>77</v>
      </c>
      <c r="L187" t="s">
        <v>334</v>
      </c>
      <c r="M187" t="s">
        <v>335</v>
      </c>
      <c r="N187" t="s">
        <v>728</v>
      </c>
      <c r="O187" t="s">
        <v>81</v>
      </c>
      <c r="P187" t="str">
        <f>"CT075866"</f>
        <v>CT075866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64.11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0.4</v>
      </c>
      <c r="BJ187">
        <v>2.2999999999999998</v>
      </c>
      <c r="BK187">
        <v>2.5</v>
      </c>
      <c r="BL187">
        <v>167.52</v>
      </c>
      <c r="BM187">
        <v>25.13</v>
      </c>
      <c r="BN187">
        <v>192.65</v>
      </c>
      <c r="BO187">
        <v>192.65</v>
      </c>
      <c r="BQ187" t="s">
        <v>729</v>
      </c>
      <c r="BR187" t="s">
        <v>83</v>
      </c>
      <c r="BS187" s="3">
        <v>44813</v>
      </c>
      <c r="BT187" s="4">
        <v>0.4909722222222222</v>
      </c>
      <c r="BU187" t="s">
        <v>730</v>
      </c>
      <c r="BV187" t="s">
        <v>106</v>
      </c>
      <c r="BY187">
        <v>11707.92</v>
      </c>
      <c r="BZ187" t="s">
        <v>706</v>
      </c>
      <c r="CA187" t="s">
        <v>731</v>
      </c>
      <c r="CC187" t="s">
        <v>335</v>
      </c>
      <c r="CD187">
        <v>8301</v>
      </c>
      <c r="CE187" t="s">
        <v>343</v>
      </c>
      <c r="CI187">
        <v>1</v>
      </c>
      <c r="CJ187">
        <v>2</v>
      </c>
      <c r="CK187">
        <v>23</v>
      </c>
    </row>
    <row r="188" spans="1:89" x14ac:dyDescent="0.3">
      <c r="A188" t="s">
        <v>72</v>
      </c>
      <c r="B188" t="s">
        <v>73</v>
      </c>
      <c r="C188" t="s">
        <v>74</v>
      </c>
      <c r="E188" t="str">
        <f>"GAB2011494"</f>
        <v>GAB2011494</v>
      </c>
      <c r="F188" s="3">
        <v>44811</v>
      </c>
      <c r="G188">
        <v>202306</v>
      </c>
      <c r="H188" t="s">
        <v>75</v>
      </c>
      <c r="I188" t="s">
        <v>76</v>
      </c>
      <c r="J188" t="s">
        <v>77</v>
      </c>
      <c r="L188" t="s">
        <v>75</v>
      </c>
      <c r="M188" t="s">
        <v>76</v>
      </c>
      <c r="N188" t="s">
        <v>230</v>
      </c>
      <c r="O188" t="s">
        <v>81</v>
      </c>
      <c r="P188" t="str">
        <f>"CT075871"</f>
        <v>CT075871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21.09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0.3</v>
      </c>
      <c r="BJ188">
        <v>2.6</v>
      </c>
      <c r="BK188">
        <v>3</v>
      </c>
      <c r="BL188">
        <v>55.1</v>
      </c>
      <c r="BM188">
        <v>8.27</v>
      </c>
      <c r="BN188">
        <v>63.37</v>
      </c>
      <c r="BO188">
        <v>63.37</v>
      </c>
      <c r="BQ188" t="s">
        <v>231</v>
      </c>
      <c r="BR188" t="s">
        <v>83</v>
      </c>
      <c r="BS188" s="3">
        <v>44812</v>
      </c>
      <c r="BT188" s="4">
        <v>0.41944444444444445</v>
      </c>
      <c r="BU188" t="s">
        <v>732</v>
      </c>
      <c r="BV188" t="s">
        <v>85</v>
      </c>
      <c r="BY188">
        <v>13232.7</v>
      </c>
      <c r="BZ188" t="s">
        <v>706</v>
      </c>
      <c r="CA188" t="s">
        <v>233</v>
      </c>
      <c r="CC188" t="s">
        <v>76</v>
      </c>
      <c r="CD188">
        <v>7806</v>
      </c>
      <c r="CE188" t="s">
        <v>733</v>
      </c>
      <c r="CI188">
        <v>1</v>
      </c>
      <c r="CJ188">
        <v>1</v>
      </c>
      <c r="CK188">
        <v>22</v>
      </c>
    </row>
    <row r="189" spans="1:89" x14ac:dyDescent="0.3">
      <c r="A189" t="s">
        <v>72</v>
      </c>
      <c r="B189" t="s">
        <v>73</v>
      </c>
      <c r="C189" t="s">
        <v>74</v>
      </c>
      <c r="E189" t="str">
        <f>"GAB2011497"</f>
        <v>GAB2011497</v>
      </c>
      <c r="F189" s="3">
        <v>44811</v>
      </c>
      <c r="G189">
        <v>202306</v>
      </c>
      <c r="H189" t="s">
        <v>75</v>
      </c>
      <c r="I189" t="s">
        <v>76</v>
      </c>
      <c r="J189" t="s">
        <v>77</v>
      </c>
      <c r="L189" t="s">
        <v>734</v>
      </c>
      <c r="M189" t="s">
        <v>735</v>
      </c>
      <c r="N189" t="s">
        <v>736</v>
      </c>
      <c r="O189" t="s">
        <v>81</v>
      </c>
      <c r="P189" t="str">
        <f>"010345"</f>
        <v>010345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64.11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0.1</v>
      </c>
      <c r="BJ189">
        <v>2.4</v>
      </c>
      <c r="BK189">
        <v>2.5</v>
      </c>
      <c r="BL189">
        <v>167.52</v>
      </c>
      <c r="BM189">
        <v>25.13</v>
      </c>
      <c r="BN189">
        <v>192.65</v>
      </c>
      <c r="BO189">
        <v>192.65</v>
      </c>
      <c r="BQ189" t="s">
        <v>737</v>
      </c>
      <c r="BR189" t="s">
        <v>83</v>
      </c>
      <c r="BS189" s="3">
        <v>44813</v>
      </c>
      <c r="BT189" s="4">
        <v>0.45833333333333331</v>
      </c>
      <c r="BU189" t="s">
        <v>738</v>
      </c>
      <c r="BV189" t="s">
        <v>85</v>
      </c>
      <c r="BY189">
        <v>12214.8</v>
      </c>
      <c r="BZ189" t="s">
        <v>706</v>
      </c>
      <c r="CC189" t="s">
        <v>735</v>
      </c>
      <c r="CD189">
        <v>5099</v>
      </c>
      <c r="CE189" t="s">
        <v>423</v>
      </c>
      <c r="CI189">
        <v>2</v>
      </c>
      <c r="CJ189">
        <v>2</v>
      </c>
      <c r="CK189">
        <v>23</v>
      </c>
    </row>
    <row r="190" spans="1:89" x14ac:dyDescent="0.3">
      <c r="A190" t="s">
        <v>72</v>
      </c>
      <c r="B190" t="s">
        <v>73</v>
      </c>
      <c r="C190" t="s">
        <v>74</v>
      </c>
      <c r="E190" t="str">
        <f>"GAB2011498"</f>
        <v>GAB2011498</v>
      </c>
      <c r="F190" s="3">
        <v>44811</v>
      </c>
      <c r="G190">
        <v>202306</v>
      </c>
      <c r="H190" t="s">
        <v>75</v>
      </c>
      <c r="I190" t="s">
        <v>76</v>
      </c>
      <c r="J190" t="s">
        <v>77</v>
      </c>
      <c r="L190" t="s">
        <v>141</v>
      </c>
      <c r="M190" t="s">
        <v>142</v>
      </c>
      <c r="N190" t="s">
        <v>690</v>
      </c>
      <c r="O190" t="s">
        <v>81</v>
      </c>
      <c r="P190" t="str">
        <f>"CT075873"</f>
        <v>CT075873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33.74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2.1</v>
      </c>
      <c r="BK190">
        <v>2.5</v>
      </c>
      <c r="BL190">
        <v>88.16</v>
      </c>
      <c r="BM190">
        <v>13.22</v>
      </c>
      <c r="BN190">
        <v>101.38</v>
      </c>
      <c r="BO190">
        <v>101.38</v>
      </c>
      <c r="BQ190" t="s">
        <v>691</v>
      </c>
      <c r="BR190" t="s">
        <v>83</v>
      </c>
      <c r="BS190" s="3">
        <v>44812</v>
      </c>
      <c r="BT190" s="4">
        <v>0.42083333333333334</v>
      </c>
      <c r="BU190" t="s">
        <v>692</v>
      </c>
      <c r="BV190" t="s">
        <v>85</v>
      </c>
      <c r="BY190">
        <v>10380.6</v>
      </c>
      <c r="BZ190" t="s">
        <v>706</v>
      </c>
      <c r="CA190" t="s">
        <v>146</v>
      </c>
      <c r="CC190" t="s">
        <v>142</v>
      </c>
      <c r="CD190">
        <v>2194</v>
      </c>
      <c r="CE190" t="s">
        <v>122</v>
      </c>
      <c r="CI190">
        <v>1</v>
      </c>
      <c r="CJ190">
        <v>1</v>
      </c>
      <c r="CK190">
        <v>21</v>
      </c>
    </row>
    <row r="191" spans="1:89" x14ac:dyDescent="0.3">
      <c r="A191" t="s">
        <v>72</v>
      </c>
      <c r="B191" t="s">
        <v>73</v>
      </c>
      <c r="C191" t="s">
        <v>74</v>
      </c>
      <c r="E191" t="str">
        <f>"GAB2011500"</f>
        <v>GAB2011500</v>
      </c>
      <c r="F191" s="3">
        <v>44811</v>
      </c>
      <c r="G191">
        <v>202306</v>
      </c>
      <c r="H191" t="s">
        <v>75</v>
      </c>
      <c r="I191" t="s">
        <v>76</v>
      </c>
      <c r="J191" t="s">
        <v>77</v>
      </c>
      <c r="L191" t="s">
        <v>437</v>
      </c>
      <c r="M191" t="s">
        <v>438</v>
      </c>
      <c r="N191" t="s">
        <v>439</v>
      </c>
      <c r="O191" t="s">
        <v>81</v>
      </c>
      <c r="P191" t="str">
        <f>"CT075875"</f>
        <v>CT075875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52.3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1.9</v>
      </c>
      <c r="BK191">
        <v>2</v>
      </c>
      <c r="BL191">
        <v>136.66</v>
      </c>
      <c r="BM191">
        <v>20.5</v>
      </c>
      <c r="BN191">
        <v>157.16</v>
      </c>
      <c r="BO191">
        <v>157.16</v>
      </c>
      <c r="BQ191" t="s">
        <v>440</v>
      </c>
      <c r="BR191" t="s">
        <v>83</v>
      </c>
      <c r="BS191" s="3">
        <v>44812</v>
      </c>
      <c r="BT191" s="4">
        <v>0.3972222222222222</v>
      </c>
      <c r="BU191" t="s">
        <v>739</v>
      </c>
      <c r="BV191" t="s">
        <v>85</v>
      </c>
      <c r="BY191">
        <v>9524.76</v>
      </c>
      <c r="BZ191" t="s">
        <v>706</v>
      </c>
      <c r="CA191" t="s">
        <v>442</v>
      </c>
      <c r="CC191" t="s">
        <v>438</v>
      </c>
      <c r="CD191">
        <v>2515</v>
      </c>
      <c r="CE191" t="s">
        <v>122</v>
      </c>
      <c r="CI191">
        <v>1</v>
      </c>
      <c r="CJ191">
        <v>1</v>
      </c>
      <c r="CK191">
        <v>23</v>
      </c>
    </row>
    <row r="192" spans="1:89" x14ac:dyDescent="0.3">
      <c r="A192" t="s">
        <v>72</v>
      </c>
      <c r="B192" t="s">
        <v>73</v>
      </c>
      <c r="C192" t="s">
        <v>74</v>
      </c>
      <c r="E192" t="str">
        <f>"GAB2011505"</f>
        <v>GAB2011505</v>
      </c>
      <c r="F192" s="3">
        <v>44811</v>
      </c>
      <c r="G192">
        <v>202306</v>
      </c>
      <c r="H192" t="s">
        <v>75</v>
      </c>
      <c r="I192" t="s">
        <v>76</v>
      </c>
      <c r="J192" t="s">
        <v>77</v>
      </c>
      <c r="L192" t="s">
        <v>116</v>
      </c>
      <c r="M192" t="s">
        <v>117</v>
      </c>
      <c r="N192" t="s">
        <v>301</v>
      </c>
      <c r="O192" t="s">
        <v>81</v>
      </c>
      <c r="P192" t="str">
        <f>"CT075867"</f>
        <v>CT075867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26.99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0.5</v>
      </c>
      <c r="BJ192">
        <v>1.7</v>
      </c>
      <c r="BK192">
        <v>2</v>
      </c>
      <c r="BL192">
        <v>70.53</v>
      </c>
      <c r="BM192">
        <v>10.58</v>
      </c>
      <c r="BN192">
        <v>81.11</v>
      </c>
      <c r="BO192">
        <v>81.11</v>
      </c>
      <c r="BQ192" t="s">
        <v>302</v>
      </c>
      <c r="BR192" t="s">
        <v>83</v>
      </c>
      <c r="BS192" s="3">
        <v>44812</v>
      </c>
      <c r="BT192" s="4">
        <v>0.40972222222222227</v>
      </c>
      <c r="BU192" t="s">
        <v>538</v>
      </c>
      <c r="BV192" t="s">
        <v>85</v>
      </c>
      <c r="BY192">
        <v>8377.6</v>
      </c>
      <c r="BZ192" t="s">
        <v>706</v>
      </c>
      <c r="CA192" t="s">
        <v>121</v>
      </c>
      <c r="CC192" t="s">
        <v>117</v>
      </c>
      <c r="CD192">
        <v>9459</v>
      </c>
      <c r="CE192" t="s">
        <v>409</v>
      </c>
      <c r="CI192">
        <v>1</v>
      </c>
      <c r="CJ192">
        <v>1</v>
      </c>
      <c r="CK192">
        <v>21</v>
      </c>
    </row>
    <row r="193" spans="1:89" x14ac:dyDescent="0.3">
      <c r="A193" t="s">
        <v>72</v>
      </c>
      <c r="B193" t="s">
        <v>73</v>
      </c>
      <c r="C193" t="s">
        <v>74</v>
      </c>
      <c r="E193" t="str">
        <f>"GAB2011506"</f>
        <v>GAB2011506</v>
      </c>
      <c r="F193" s="3">
        <v>44811</v>
      </c>
      <c r="G193">
        <v>202306</v>
      </c>
      <c r="H193" t="s">
        <v>75</v>
      </c>
      <c r="I193" t="s">
        <v>76</v>
      </c>
      <c r="J193" t="s">
        <v>77</v>
      </c>
      <c r="L193" t="s">
        <v>235</v>
      </c>
      <c r="M193" t="s">
        <v>236</v>
      </c>
      <c r="N193" t="s">
        <v>237</v>
      </c>
      <c r="O193" t="s">
        <v>81</v>
      </c>
      <c r="P193" t="str">
        <f>"CT075878 872 863 862"</f>
        <v>CT075878 872 863 862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64.11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15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0.9</v>
      </c>
      <c r="BJ193">
        <v>2.4</v>
      </c>
      <c r="BK193">
        <v>2.5</v>
      </c>
      <c r="BL193">
        <v>182.52</v>
      </c>
      <c r="BM193">
        <v>27.38</v>
      </c>
      <c r="BN193">
        <v>209.9</v>
      </c>
      <c r="BO193">
        <v>209.9</v>
      </c>
      <c r="BQ193" t="s">
        <v>238</v>
      </c>
      <c r="BR193" t="s">
        <v>83</v>
      </c>
      <c r="BS193" s="3">
        <v>44812</v>
      </c>
      <c r="BT193" s="4">
        <v>0.34097222222222223</v>
      </c>
      <c r="BU193" t="s">
        <v>740</v>
      </c>
      <c r="BV193" t="s">
        <v>85</v>
      </c>
      <c r="BY193">
        <v>12052.8</v>
      </c>
      <c r="BZ193" t="s">
        <v>741</v>
      </c>
      <c r="CA193" t="s">
        <v>240</v>
      </c>
      <c r="CC193" t="s">
        <v>236</v>
      </c>
      <c r="CD193">
        <v>2745</v>
      </c>
      <c r="CE193" t="s">
        <v>100</v>
      </c>
      <c r="CI193">
        <v>1</v>
      </c>
      <c r="CJ193">
        <v>1</v>
      </c>
      <c r="CK193">
        <v>23</v>
      </c>
    </row>
    <row r="194" spans="1:89" x14ac:dyDescent="0.3">
      <c r="A194" t="s">
        <v>72</v>
      </c>
      <c r="B194" t="s">
        <v>73</v>
      </c>
      <c r="C194" t="s">
        <v>74</v>
      </c>
      <c r="E194" t="str">
        <f>"GAB2011507"</f>
        <v>GAB2011507</v>
      </c>
      <c r="F194" s="3">
        <v>44811</v>
      </c>
      <c r="G194">
        <v>202306</v>
      </c>
      <c r="H194" t="s">
        <v>75</v>
      </c>
      <c r="I194" t="s">
        <v>76</v>
      </c>
      <c r="J194" t="s">
        <v>77</v>
      </c>
      <c r="L194" t="s">
        <v>289</v>
      </c>
      <c r="M194" t="s">
        <v>290</v>
      </c>
      <c r="N194" t="s">
        <v>291</v>
      </c>
      <c r="O194" t="s">
        <v>81</v>
      </c>
      <c r="P194" t="str">
        <f>"010381"</f>
        <v>010381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33.74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0.1</v>
      </c>
      <c r="BJ194">
        <v>2.5</v>
      </c>
      <c r="BK194">
        <v>2.5</v>
      </c>
      <c r="BL194">
        <v>88.16</v>
      </c>
      <c r="BM194">
        <v>13.22</v>
      </c>
      <c r="BN194">
        <v>101.38</v>
      </c>
      <c r="BO194">
        <v>101.38</v>
      </c>
      <c r="BQ194" t="s">
        <v>742</v>
      </c>
      <c r="BR194" t="s">
        <v>83</v>
      </c>
      <c r="BS194" s="3">
        <v>44813</v>
      </c>
      <c r="BT194" s="4">
        <v>0.42986111111111108</v>
      </c>
      <c r="BU194" t="s">
        <v>743</v>
      </c>
      <c r="BV194" t="s">
        <v>106</v>
      </c>
      <c r="BY194">
        <v>12531.32</v>
      </c>
      <c r="BZ194" t="s">
        <v>99</v>
      </c>
      <c r="CA194" t="s">
        <v>294</v>
      </c>
      <c r="CC194" t="s">
        <v>290</v>
      </c>
      <c r="CD194">
        <v>4000</v>
      </c>
      <c r="CE194" t="s">
        <v>108</v>
      </c>
      <c r="CI194">
        <v>1</v>
      </c>
      <c r="CJ194">
        <v>2</v>
      </c>
      <c r="CK194">
        <v>21</v>
      </c>
    </row>
    <row r="195" spans="1:89" x14ac:dyDescent="0.3">
      <c r="A195" t="s">
        <v>72</v>
      </c>
      <c r="B195" t="s">
        <v>73</v>
      </c>
      <c r="C195" t="s">
        <v>74</v>
      </c>
      <c r="E195" t="str">
        <f>"GAB2011509"</f>
        <v>GAB2011509</v>
      </c>
      <c r="F195" s="3">
        <v>44811</v>
      </c>
      <c r="G195">
        <v>202306</v>
      </c>
      <c r="H195" t="s">
        <v>75</v>
      </c>
      <c r="I195" t="s">
        <v>76</v>
      </c>
      <c r="J195" t="s">
        <v>77</v>
      </c>
      <c r="L195" t="s">
        <v>75</v>
      </c>
      <c r="M195" t="s">
        <v>76</v>
      </c>
      <c r="N195" t="s">
        <v>380</v>
      </c>
      <c r="O195" t="s">
        <v>81</v>
      </c>
      <c r="P195" t="str">
        <f>"CT075887"</f>
        <v>CT075887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21.09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0.1</v>
      </c>
      <c r="BJ195">
        <v>2.5</v>
      </c>
      <c r="BK195">
        <v>2.5</v>
      </c>
      <c r="BL195">
        <v>55.1</v>
      </c>
      <c r="BM195">
        <v>8.27</v>
      </c>
      <c r="BN195">
        <v>63.37</v>
      </c>
      <c r="BO195">
        <v>63.37</v>
      </c>
      <c r="BQ195" t="s">
        <v>381</v>
      </c>
      <c r="BR195" t="s">
        <v>83</v>
      </c>
      <c r="BS195" s="3">
        <v>44812</v>
      </c>
      <c r="BT195" s="4">
        <v>0.38194444444444442</v>
      </c>
      <c r="BU195" t="s">
        <v>744</v>
      </c>
      <c r="BV195" t="s">
        <v>85</v>
      </c>
      <c r="BY195">
        <v>12561.64</v>
      </c>
      <c r="BZ195" t="s">
        <v>706</v>
      </c>
      <c r="CA195" t="s">
        <v>383</v>
      </c>
      <c r="CC195" t="s">
        <v>76</v>
      </c>
      <c r="CD195">
        <v>7441</v>
      </c>
      <c r="CE195" t="s">
        <v>108</v>
      </c>
      <c r="CI195">
        <v>1</v>
      </c>
      <c r="CJ195">
        <v>1</v>
      </c>
      <c r="CK195">
        <v>22</v>
      </c>
    </row>
    <row r="196" spans="1:89" x14ac:dyDescent="0.3">
      <c r="A196" t="s">
        <v>72</v>
      </c>
      <c r="B196" t="s">
        <v>73</v>
      </c>
      <c r="C196" t="s">
        <v>74</v>
      </c>
      <c r="E196" t="str">
        <f>"GAB2011512"</f>
        <v>GAB2011512</v>
      </c>
      <c r="F196" s="3">
        <v>44812</v>
      </c>
      <c r="G196">
        <v>202306</v>
      </c>
      <c r="H196" t="s">
        <v>75</v>
      </c>
      <c r="I196" t="s">
        <v>76</v>
      </c>
      <c r="J196" t="s">
        <v>77</v>
      </c>
      <c r="L196" t="s">
        <v>141</v>
      </c>
      <c r="M196" t="s">
        <v>142</v>
      </c>
      <c r="N196" t="s">
        <v>690</v>
      </c>
      <c r="O196" t="s">
        <v>81</v>
      </c>
      <c r="P196" t="str">
        <f>"CT075889"</f>
        <v>CT075889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26.99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0.1</v>
      </c>
      <c r="BJ196">
        <v>2</v>
      </c>
      <c r="BK196">
        <v>2</v>
      </c>
      <c r="BL196">
        <v>70.53</v>
      </c>
      <c r="BM196">
        <v>10.58</v>
      </c>
      <c r="BN196">
        <v>81.11</v>
      </c>
      <c r="BO196">
        <v>81.11</v>
      </c>
      <c r="BQ196" t="s">
        <v>745</v>
      </c>
      <c r="BR196" t="s">
        <v>83</v>
      </c>
      <c r="BS196" s="3">
        <v>44813</v>
      </c>
      <c r="BT196" s="4">
        <v>0.3888888888888889</v>
      </c>
      <c r="BU196" t="s">
        <v>692</v>
      </c>
      <c r="BV196" t="s">
        <v>85</v>
      </c>
      <c r="BY196">
        <v>9840</v>
      </c>
      <c r="BZ196" t="s">
        <v>99</v>
      </c>
      <c r="CA196" t="s">
        <v>146</v>
      </c>
      <c r="CC196" t="s">
        <v>142</v>
      </c>
      <c r="CD196">
        <v>2194</v>
      </c>
      <c r="CE196" t="s">
        <v>108</v>
      </c>
      <c r="CI196">
        <v>1</v>
      </c>
      <c r="CJ196">
        <v>1</v>
      </c>
      <c r="CK196">
        <v>21</v>
      </c>
    </row>
    <row r="197" spans="1:89" x14ac:dyDescent="0.3">
      <c r="A197" t="s">
        <v>72</v>
      </c>
      <c r="B197" t="s">
        <v>73</v>
      </c>
      <c r="C197" t="s">
        <v>74</v>
      </c>
      <c r="E197" t="str">
        <f>"GAB2011516"</f>
        <v>GAB2011516</v>
      </c>
      <c r="F197" s="3">
        <v>44812</v>
      </c>
      <c r="G197">
        <v>202306</v>
      </c>
      <c r="H197" t="s">
        <v>75</v>
      </c>
      <c r="I197" t="s">
        <v>76</v>
      </c>
      <c r="J197" t="s">
        <v>77</v>
      </c>
      <c r="L197" t="s">
        <v>101</v>
      </c>
      <c r="M197" t="s">
        <v>102</v>
      </c>
      <c r="N197" t="s">
        <v>746</v>
      </c>
      <c r="O197" t="s">
        <v>81</v>
      </c>
      <c r="P197" t="str">
        <f>"010130"</f>
        <v>010130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33.74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0.1</v>
      </c>
      <c r="BJ197">
        <v>2.1</v>
      </c>
      <c r="BK197">
        <v>2.5</v>
      </c>
      <c r="BL197">
        <v>88.16</v>
      </c>
      <c r="BM197">
        <v>13.22</v>
      </c>
      <c r="BN197">
        <v>101.38</v>
      </c>
      <c r="BO197">
        <v>101.38</v>
      </c>
      <c r="BQ197" t="s">
        <v>747</v>
      </c>
      <c r="BR197" t="s">
        <v>83</v>
      </c>
      <c r="BS197" s="3">
        <v>44813</v>
      </c>
      <c r="BT197" s="4">
        <v>0.34236111111111112</v>
      </c>
      <c r="BU197" t="s">
        <v>748</v>
      </c>
      <c r="BV197" t="s">
        <v>85</v>
      </c>
      <c r="BY197">
        <v>10396.32</v>
      </c>
      <c r="BZ197" t="s">
        <v>706</v>
      </c>
      <c r="CA197" t="s">
        <v>749</v>
      </c>
      <c r="CC197" t="s">
        <v>102</v>
      </c>
      <c r="CD197">
        <v>2000</v>
      </c>
      <c r="CE197" t="s">
        <v>108</v>
      </c>
      <c r="CI197">
        <v>1</v>
      </c>
      <c r="CJ197">
        <v>1</v>
      </c>
      <c r="CK197">
        <v>21</v>
      </c>
    </row>
    <row r="198" spans="1:89" x14ac:dyDescent="0.3">
      <c r="A198" t="s">
        <v>72</v>
      </c>
      <c r="B198" t="s">
        <v>73</v>
      </c>
      <c r="C198" t="s">
        <v>74</v>
      </c>
      <c r="E198" t="str">
        <f>"GAB2011519"</f>
        <v>GAB2011519</v>
      </c>
      <c r="F198" s="3">
        <v>44812</v>
      </c>
      <c r="G198">
        <v>202306</v>
      </c>
      <c r="H198" t="s">
        <v>75</v>
      </c>
      <c r="I198" t="s">
        <v>76</v>
      </c>
      <c r="J198" t="s">
        <v>77</v>
      </c>
      <c r="L198" t="s">
        <v>431</v>
      </c>
      <c r="M198" t="s">
        <v>432</v>
      </c>
      <c r="N198" t="s">
        <v>750</v>
      </c>
      <c r="O198" t="s">
        <v>81</v>
      </c>
      <c r="P198" t="str">
        <f>"CT075629"</f>
        <v>CT075629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33.74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0.1</v>
      </c>
      <c r="BJ198">
        <v>2.2000000000000002</v>
      </c>
      <c r="BK198">
        <v>2.5</v>
      </c>
      <c r="BL198">
        <v>88.16</v>
      </c>
      <c r="BM198">
        <v>13.22</v>
      </c>
      <c r="BN198">
        <v>101.38</v>
      </c>
      <c r="BO198">
        <v>101.38</v>
      </c>
      <c r="BQ198" t="s">
        <v>751</v>
      </c>
      <c r="BR198" t="s">
        <v>83</v>
      </c>
      <c r="BS198" s="3">
        <v>44813</v>
      </c>
      <c r="BT198" s="4">
        <v>0.42222222222222222</v>
      </c>
      <c r="BU198" t="s">
        <v>752</v>
      </c>
      <c r="BV198" t="s">
        <v>85</v>
      </c>
      <c r="BY198">
        <v>10761.6</v>
      </c>
      <c r="BZ198" t="s">
        <v>99</v>
      </c>
      <c r="CA198" t="s">
        <v>753</v>
      </c>
      <c r="CC198" t="s">
        <v>432</v>
      </c>
      <c r="CD198">
        <v>5200</v>
      </c>
      <c r="CE198" t="s">
        <v>108</v>
      </c>
      <c r="CI198">
        <v>1</v>
      </c>
      <c r="CJ198">
        <v>1</v>
      </c>
      <c r="CK198">
        <v>21</v>
      </c>
    </row>
    <row r="199" spans="1:89" x14ac:dyDescent="0.3">
      <c r="A199" t="s">
        <v>72</v>
      </c>
      <c r="B199" t="s">
        <v>73</v>
      </c>
      <c r="C199" t="s">
        <v>74</v>
      </c>
      <c r="E199" t="str">
        <f>"GAB2011521"</f>
        <v>GAB2011521</v>
      </c>
      <c r="F199" s="3">
        <v>44812</v>
      </c>
      <c r="G199">
        <v>202306</v>
      </c>
      <c r="H199" t="s">
        <v>75</v>
      </c>
      <c r="I199" t="s">
        <v>76</v>
      </c>
      <c r="J199" t="s">
        <v>77</v>
      </c>
      <c r="L199" t="s">
        <v>89</v>
      </c>
      <c r="M199" t="s">
        <v>90</v>
      </c>
      <c r="N199" t="s">
        <v>150</v>
      </c>
      <c r="O199" t="s">
        <v>81</v>
      </c>
      <c r="P199" t="str">
        <f>"JEFFREY RETURN TO DEES"</f>
        <v>JEFFREY RETURN TO DEES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26.99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0.1</v>
      </c>
      <c r="BJ199">
        <v>1.9</v>
      </c>
      <c r="BK199">
        <v>2</v>
      </c>
      <c r="BL199">
        <v>70.53</v>
      </c>
      <c r="BM199">
        <v>10.58</v>
      </c>
      <c r="BN199">
        <v>81.11</v>
      </c>
      <c r="BO199">
        <v>81.11</v>
      </c>
      <c r="BQ199" t="s">
        <v>151</v>
      </c>
      <c r="BR199" t="s">
        <v>83</v>
      </c>
      <c r="BS199" s="3">
        <v>44813</v>
      </c>
      <c r="BT199" s="4">
        <v>0.40972222222222227</v>
      </c>
      <c r="BU199" t="s">
        <v>754</v>
      </c>
      <c r="BV199" t="s">
        <v>85</v>
      </c>
      <c r="BY199">
        <v>9589.9599999999991</v>
      </c>
      <c r="BZ199" t="s">
        <v>99</v>
      </c>
      <c r="CA199" t="s">
        <v>583</v>
      </c>
      <c r="CC199" t="s">
        <v>90</v>
      </c>
      <c r="CD199">
        <v>157</v>
      </c>
      <c r="CE199" t="s">
        <v>108</v>
      </c>
      <c r="CI199">
        <v>1</v>
      </c>
      <c r="CJ199">
        <v>1</v>
      </c>
      <c r="CK199">
        <v>21</v>
      </c>
    </row>
    <row r="200" spans="1:89" x14ac:dyDescent="0.3">
      <c r="A200" t="s">
        <v>72</v>
      </c>
      <c r="B200" t="s">
        <v>73</v>
      </c>
      <c r="C200" t="s">
        <v>74</v>
      </c>
      <c r="E200" t="str">
        <f>"GAB2011522"</f>
        <v>GAB2011522</v>
      </c>
      <c r="F200" s="3">
        <v>44812</v>
      </c>
      <c r="G200">
        <v>202306</v>
      </c>
      <c r="H200" t="s">
        <v>75</v>
      </c>
      <c r="I200" t="s">
        <v>76</v>
      </c>
      <c r="J200" t="s">
        <v>77</v>
      </c>
      <c r="L200" t="s">
        <v>75</v>
      </c>
      <c r="M200" t="s">
        <v>76</v>
      </c>
      <c r="N200" t="s">
        <v>755</v>
      </c>
      <c r="O200" t="s">
        <v>81</v>
      </c>
      <c r="P200" t="str">
        <f>"CT075900"</f>
        <v>CT075900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21.09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0.1</v>
      </c>
      <c r="BJ200">
        <v>2.5</v>
      </c>
      <c r="BK200">
        <v>2.5</v>
      </c>
      <c r="BL200">
        <v>55.1</v>
      </c>
      <c r="BM200">
        <v>8.27</v>
      </c>
      <c r="BN200">
        <v>63.37</v>
      </c>
      <c r="BO200">
        <v>63.37</v>
      </c>
      <c r="BQ200" t="s">
        <v>756</v>
      </c>
      <c r="BR200" t="s">
        <v>83</v>
      </c>
      <c r="BS200" s="3">
        <v>44813</v>
      </c>
      <c r="BT200" s="4">
        <v>0.42986111111111108</v>
      </c>
      <c r="BU200" t="s">
        <v>757</v>
      </c>
      <c r="BV200" t="s">
        <v>85</v>
      </c>
      <c r="BY200">
        <v>12653.68</v>
      </c>
      <c r="BZ200" t="s">
        <v>706</v>
      </c>
      <c r="CA200" t="s">
        <v>758</v>
      </c>
      <c r="CC200" t="s">
        <v>76</v>
      </c>
      <c r="CD200">
        <v>7441</v>
      </c>
      <c r="CE200" t="s">
        <v>108</v>
      </c>
      <c r="CI200">
        <v>1</v>
      </c>
      <c r="CJ200">
        <v>1</v>
      </c>
      <c r="CK200">
        <v>22</v>
      </c>
    </row>
    <row r="201" spans="1:89" x14ac:dyDescent="0.3">
      <c r="A201" t="s">
        <v>72</v>
      </c>
      <c r="B201" t="s">
        <v>73</v>
      </c>
      <c r="C201" t="s">
        <v>74</v>
      </c>
      <c r="E201" t="str">
        <f>"GAB2011524"</f>
        <v>GAB2011524</v>
      </c>
      <c r="F201" s="3">
        <v>44812</v>
      </c>
      <c r="G201">
        <v>202306</v>
      </c>
      <c r="H201" t="s">
        <v>75</v>
      </c>
      <c r="I201" t="s">
        <v>76</v>
      </c>
      <c r="J201" t="s">
        <v>77</v>
      </c>
      <c r="L201" t="s">
        <v>334</v>
      </c>
      <c r="M201" t="s">
        <v>335</v>
      </c>
      <c r="N201" t="s">
        <v>336</v>
      </c>
      <c r="O201" t="s">
        <v>81</v>
      </c>
      <c r="P201" t="str">
        <f>"CT075897"</f>
        <v>CT075897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52.3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0.1</v>
      </c>
      <c r="BJ201">
        <v>1.9</v>
      </c>
      <c r="BK201">
        <v>2</v>
      </c>
      <c r="BL201">
        <v>136.66</v>
      </c>
      <c r="BM201">
        <v>20.5</v>
      </c>
      <c r="BN201">
        <v>157.16</v>
      </c>
      <c r="BO201">
        <v>157.16</v>
      </c>
      <c r="BQ201" t="s">
        <v>337</v>
      </c>
      <c r="BR201" t="s">
        <v>83</v>
      </c>
      <c r="BS201" s="3">
        <v>44816</v>
      </c>
      <c r="BT201" s="4">
        <v>0.62222222222222223</v>
      </c>
      <c r="BU201" t="s">
        <v>759</v>
      </c>
      <c r="BV201" t="s">
        <v>106</v>
      </c>
      <c r="BY201">
        <v>9596.16</v>
      </c>
      <c r="BZ201" t="s">
        <v>706</v>
      </c>
      <c r="CA201" t="s">
        <v>512</v>
      </c>
      <c r="CC201" t="s">
        <v>335</v>
      </c>
      <c r="CD201">
        <v>8301</v>
      </c>
      <c r="CE201" t="s">
        <v>108</v>
      </c>
      <c r="CI201">
        <v>1</v>
      </c>
      <c r="CJ201">
        <v>2</v>
      </c>
      <c r="CK201">
        <v>23</v>
      </c>
    </row>
    <row r="202" spans="1:89" x14ac:dyDescent="0.3">
      <c r="A202" t="s">
        <v>72</v>
      </c>
      <c r="B202" t="s">
        <v>73</v>
      </c>
      <c r="C202" t="s">
        <v>74</v>
      </c>
      <c r="E202" t="str">
        <f>"GAB2011526"</f>
        <v>GAB2011526</v>
      </c>
      <c r="F202" s="3">
        <v>44812</v>
      </c>
      <c r="G202">
        <v>202306</v>
      </c>
      <c r="H202" t="s">
        <v>75</v>
      </c>
      <c r="I202" t="s">
        <v>76</v>
      </c>
      <c r="J202" t="s">
        <v>77</v>
      </c>
      <c r="L202" t="s">
        <v>75</v>
      </c>
      <c r="M202" t="s">
        <v>76</v>
      </c>
      <c r="N202" t="s">
        <v>230</v>
      </c>
      <c r="O202" t="s">
        <v>81</v>
      </c>
      <c r="P202" t="str">
        <f>"CT075894"</f>
        <v>CT075894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21.09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2.2000000000000002</v>
      </c>
      <c r="BK202">
        <v>2.5</v>
      </c>
      <c r="BL202">
        <v>55.1</v>
      </c>
      <c r="BM202">
        <v>8.27</v>
      </c>
      <c r="BN202">
        <v>63.37</v>
      </c>
      <c r="BO202">
        <v>63.37</v>
      </c>
      <c r="BQ202" t="s">
        <v>231</v>
      </c>
      <c r="BR202" t="s">
        <v>83</v>
      </c>
      <c r="BS202" s="3">
        <v>44813</v>
      </c>
      <c r="BT202" s="4">
        <v>0.43124999999999997</v>
      </c>
      <c r="BU202" t="s">
        <v>230</v>
      </c>
      <c r="BV202" t="s">
        <v>85</v>
      </c>
      <c r="BY202">
        <v>10898.55</v>
      </c>
      <c r="BZ202" t="s">
        <v>99</v>
      </c>
      <c r="CA202" t="s">
        <v>233</v>
      </c>
      <c r="CC202" t="s">
        <v>76</v>
      </c>
      <c r="CD202">
        <v>7806</v>
      </c>
      <c r="CE202" t="s">
        <v>115</v>
      </c>
      <c r="CI202">
        <v>1</v>
      </c>
      <c r="CJ202">
        <v>1</v>
      </c>
      <c r="CK202">
        <v>22</v>
      </c>
    </row>
    <row r="203" spans="1:89" x14ac:dyDescent="0.3">
      <c r="A203" t="s">
        <v>72</v>
      </c>
      <c r="B203" t="s">
        <v>73</v>
      </c>
      <c r="C203" t="s">
        <v>74</v>
      </c>
      <c r="E203" t="str">
        <f>"GAB2011527"</f>
        <v>GAB2011527</v>
      </c>
      <c r="F203" s="3">
        <v>44812</v>
      </c>
      <c r="G203">
        <v>202306</v>
      </c>
      <c r="H203" t="s">
        <v>75</v>
      </c>
      <c r="I203" t="s">
        <v>76</v>
      </c>
      <c r="J203" t="s">
        <v>77</v>
      </c>
      <c r="L203" t="s">
        <v>75</v>
      </c>
      <c r="M203" t="s">
        <v>76</v>
      </c>
      <c r="N203" t="s">
        <v>760</v>
      </c>
      <c r="O203" t="s">
        <v>81</v>
      </c>
      <c r="P203" t="str">
        <f>"CT075895"</f>
        <v>CT075895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21.09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2.2999999999999998</v>
      </c>
      <c r="BK203">
        <v>2.5</v>
      </c>
      <c r="BL203">
        <v>55.1</v>
      </c>
      <c r="BM203">
        <v>8.27</v>
      </c>
      <c r="BN203">
        <v>63.37</v>
      </c>
      <c r="BO203">
        <v>63.37</v>
      </c>
      <c r="BQ203" t="s">
        <v>761</v>
      </c>
      <c r="BR203" t="s">
        <v>83</v>
      </c>
      <c r="BS203" s="3">
        <v>44813</v>
      </c>
      <c r="BT203" s="4">
        <v>0.60416666666666663</v>
      </c>
      <c r="BU203" t="s">
        <v>762</v>
      </c>
      <c r="BV203" t="s">
        <v>106</v>
      </c>
      <c r="BY203">
        <v>11691.93</v>
      </c>
      <c r="BZ203" t="s">
        <v>99</v>
      </c>
      <c r="CA203" t="s">
        <v>140</v>
      </c>
      <c r="CC203" t="s">
        <v>76</v>
      </c>
      <c r="CD203">
        <v>7550</v>
      </c>
      <c r="CE203" t="s">
        <v>122</v>
      </c>
      <c r="CI203">
        <v>1</v>
      </c>
      <c r="CJ203">
        <v>1</v>
      </c>
      <c r="CK203">
        <v>22</v>
      </c>
    </row>
    <row r="204" spans="1:89" x14ac:dyDescent="0.3">
      <c r="A204" t="s">
        <v>72</v>
      </c>
      <c r="B204" t="s">
        <v>73</v>
      </c>
      <c r="C204" t="s">
        <v>74</v>
      </c>
      <c r="E204" t="str">
        <f>"GAB2011528"</f>
        <v>GAB2011528</v>
      </c>
      <c r="F204" s="3">
        <v>44812</v>
      </c>
      <c r="G204">
        <v>202306</v>
      </c>
      <c r="H204" t="s">
        <v>75</v>
      </c>
      <c r="I204" t="s">
        <v>76</v>
      </c>
      <c r="J204" t="s">
        <v>77</v>
      </c>
      <c r="L204" t="s">
        <v>200</v>
      </c>
      <c r="M204" t="s">
        <v>201</v>
      </c>
      <c r="N204" t="s">
        <v>763</v>
      </c>
      <c r="O204" t="s">
        <v>81</v>
      </c>
      <c r="P204" t="str">
        <f>"CT075898"</f>
        <v>CT075898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52.3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0.6</v>
      </c>
      <c r="BJ204">
        <v>1.7</v>
      </c>
      <c r="BK204">
        <v>2</v>
      </c>
      <c r="BL204">
        <v>136.66</v>
      </c>
      <c r="BM204">
        <v>20.5</v>
      </c>
      <c r="BN204">
        <v>157.16</v>
      </c>
      <c r="BO204">
        <v>157.16</v>
      </c>
      <c r="BQ204" t="s">
        <v>764</v>
      </c>
      <c r="BR204" t="s">
        <v>83</v>
      </c>
      <c r="BS204" s="3">
        <v>44813</v>
      </c>
      <c r="BT204" s="4">
        <v>0.41736111111111113</v>
      </c>
      <c r="BU204" t="s">
        <v>765</v>
      </c>
      <c r="BV204" t="s">
        <v>85</v>
      </c>
      <c r="BY204">
        <v>8499.65</v>
      </c>
      <c r="BZ204" t="s">
        <v>706</v>
      </c>
      <c r="CA204" t="s">
        <v>408</v>
      </c>
      <c r="CC204" t="s">
        <v>201</v>
      </c>
      <c r="CD204">
        <v>9700</v>
      </c>
      <c r="CE204" t="s">
        <v>234</v>
      </c>
      <c r="CI204">
        <v>2</v>
      </c>
      <c r="CJ204">
        <v>1</v>
      </c>
      <c r="CK204">
        <v>23</v>
      </c>
    </row>
    <row r="205" spans="1:89" x14ac:dyDescent="0.3">
      <c r="A205" t="s">
        <v>72</v>
      </c>
      <c r="B205" t="s">
        <v>73</v>
      </c>
      <c r="C205" t="s">
        <v>74</v>
      </c>
      <c r="E205" t="str">
        <f>"GAB2011529"</f>
        <v>GAB2011529</v>
      </c>
      <c r="F205" s="3">
        <v>44812</v>
      </c>
      <c r="G205">
        <v>202306</v>
      </c>
      <c r="H205" t="s">
        <v>75</v>
      </c>
      <c r="I205" t="s">
        <v>76</v>
      </c>
      <c r="J205" t="s">
        <v>77</v>
      </c>
      <c r="L205" t="s">
        <v>75</v>
      </c>
      <c r="M205" t="s">
        <v>76</v>
      </c>
      <c r="N205" t="s">
        <v>380</v>
      </c>
      <c r="O205" t="s">
        <v>81</v>
      </c>
      <c r="P205" t="str">
        <f>"CT075857"</f>
        <v>CT075857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21.09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0.1</v>
      </c>
      <c r="BJ205">
        <v>2.7</v>
      </c>
      <c r="BK205">
        <v>3</v>
      </c>
      <c r="BL205">
        <v>55.1</v>
      </c>
      <c r="BM205">
        <v>8.27</v>
      </c>
      <c r="BN205">
        <v>63.37</v>
      </c>
      <c r="BO205">
        <v>63.37</v>
      </c>
      <c r="BQ205" t="s">
        <v>381</v>
      </c>
      <c r="BR205" t="s">
        <v>83</v>
      </c>
      <c r="BS205" s="3">
        <v>44813</v>
      </c>
      <c r="BT205" s="4">
        <v>0.33333333333333331</v>
      </c>
      <c r="BU205" t="s">
        <v>766</v>
      </c>
      <c r="BV205" t="s">
        <v>85</v>
      </c>
      <c r="BY205">
        <v>13357.52</v>
      </c>
      <c r="BZ205" t="s">
        <v>99</v>
      </c>
      <c r="CA205" t="s">
        <v>383</v>
      </c>
      <c r="CC205" t="s">
        <v>76</v>
      </c>
      <c r="CD205">
        <v>7441</v>
      </c>
      <c r="CE205" t="s">
        <v>122</v>
      </c>
      <c r="CI205">
        <v>1</v>
      </c>
      <c r="CJ205">
        <v>1</v>
      </c>
      <c r="CK205">
        <v>22</v>
      </c>
    </row>
    <row r="206" spans="1:89" x14ac:dyDescent="0.3">
      <c r="A206" t="s">
        <v>72</v>
      </c>
      <c r="B206" t="s">
        <v>73</v>
      </c>
      <c r="C206" t="s">
        <v>74</v>
      </c>
      <c r="E206" t="str">
        <f>"GAB2011532"</f>
        <v>GAB2011532</v>
      </c>
      <c r="F206" s="3">
        <v>44812</v>
      </c>
      <c r="G206">
        <v>202306</v>
      </c>
      <c r="H206" t="s">
        <v>75</v>
      </c>
      <c r="I206" t="s">
        <v>76</v>
      </c>
      <c r="J206" t="s">
        <v>77</v>
      </c>
      <c r="L206" t="s">
        <v>334</v>
      </c>
      <c r="M206" t="s">
        <v>335</v>
      </c>
      <c r="N206" t="s">
        <v>767</v>
      </c>
      <c r="O206" t="s">
        <v>81</v>
      </c>
      <c r="P206" t="str">
        <f>"ARIF"</f>
        <v>ARIF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64.11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0.3</v>
      </c>
      <c r="BJ206">
        <v>2.5</v>
      </c>
      <c r="BK206">
        <v>2.5</v>
      </c>
      <c r="BL206">
        <v>167.52</v>
      </c>
      <c r="BM206">
        <v>25.13</v>
      </c>
      <c r="BN206">
        <v>192.65</v>
      </c>
      <c r="BO206">
        <v>192.65</v>
      </c>
      <c r="BQ206" t="s">
        <v>768</v>
      </c>
      <c r="BR206" t="s">
        <v>83</v>
      </c>
      <c r="BS206" s="3">
        <v>44816</v>
      </c>
      <c r="BT206" s="4">
        <v>0.7006944444444444</v>
      </c>
      <c r="BU206" t="s">
        <v>769</v>
      </c>
      <c r="BV206" t="s">
        <v>106</v>
      </c>
      <c r="BY206">
        <v>12702.83</v>
      </c>
      <c r="BZ206" t="s">
        <v>706</v>
      </c>
      <c r="CA206" t="s">
        <v>770</v>
      </c>
      <c r="CC206" t="s">
        <v>335</v>
      </c>
      <c r="CD206">
        <v>8301</v>
      </c>
      <c r="CE206" t="s">
        <v>771</v>
      </c>
      <c r="CI206">
        <v>1</v>
      </c>
      <c r="CJ206">
        <v>2</v>
      </c>
      <c r="CK206">
        <v>23</v>
      </c>
    </row>
    <row r="207" spans="1:89" x14ac:dyDescent="0.3">
      <c r="A207" t="s">
        <v>72</v>
      </c>
      <c r="B207" t="s">
        <v>73</v>
      </c>
      <c r="C207" t="s">
        <v>74</v>
      </c>
      <c r="E207" t="str">
        <f>"009940629572"</f>
        <v>009940629572</v>
      </c>
      <c r="F207" s="3">
        <v>44812</v>
      </c>
      <c r="G207">
        <v>202306</v>
      </c>
      <c r="H207" t="s">
        <v>89</v>
      </c>
      <c r="I207" t="s">
        <v>90</v>
      </c>
      <c r="J207" t="s">
        <v>358</v>
      </c>
      <c r="L207" t="s">
        <v>75</v>
      </c>
      <c r="M207" t="s">
        <v>76</v>
      </c>
      <c r="N207" t="s">
        <v>91</v>
      </c>
      <c r="O207" t="s">
        <v>81</v>
      </c>
      <c r="P207" t="str">
        <f>"NA"</f>
        <v>NA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53.98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</v>
      </c>
      <c r="BJ207">
        <v>3.9</v>
      </c>
      <c r="BK207">
        <v>4</v>
      </c>
      <c r="BL207">
        <v>141.04</v>
      </c>
      <c r="BM207">
        <v>21.16</v>
      </c>
      <c r="BN207">
        <v>162.19999999999999</v>
      </c>
      <c r="BO207">
        <v>162.19999999999999</v>
      </c>
      <c r="BQ207" t="s">
        <v>772</v>
      </c>
      <c r="BR207" t="s">
        <v>364</v>
      </c>
      <c r="BS207" s="3">
        <v>44813</v>
      </c>
      <c r="BT207" s="4">
        <v>0.42222222222222222</v>
      </c>
      <c r="BU207" t="s">
        <v>361</v>
      </c>
      <c r="BV207" t="s">
        <v>85</v>
      </c>
      <c r="BY207">
        <v>19414.2</v>
      </c>
      <c r="BZ207" t="s">
        <v>706</v>
      </c>
      <c r="CA207" t="s">
        <v>362</v>
      </c>
      <c r="CC207" t="s">
        <v>76</v>
      </c>
      <c r="CD207">
        <v>7460</v>
      </c>
      <c r="CE207" t="s">
        <v>128</v>
      </c>
      <c r="CI207">
        <v>1</v>
      </c>
      <c r="CJ207">
        <v>1</v>
      </c>
      <c r="CK207">
        <v>21</v>
      </c>
    </row>
    <row r="208" spans="1:89" x14ac:dyDescent="0.3">
      <c r="A208" t="s">
        <v>72</v>
      </c>
      <c r="B208" t="s">
        <v>73</v>
      </c>
      <c r="C208" t="s">
        <v>74</v>
      </c>
      <c r="E208" t="str">
        <f>"GAB2011534"</f>
        <v>GAB2011534</v>
      </c>
      <c r="F208" s="3">
        <v>44813</v>
      </c>
      <c r="G208">
        <v>202306</v>
      </c>
      <c r="H208" t="s">
        <v>75</v>
      </c>
      <c r="I208" t="s">
        <v>76</v>
      </c>
      <c r="J208" t="s">
        <v>77</v>
      </c>
      <c r="L208" t="s">
        <v>734</v>
      </c>
      <c r="M208" t="s">
        <v>735</v>
      </c>
      <c r="N208" t="s">
        <v>736</v>
      </c>
      <c r="O208" t="s">
        <v>81</v>
      </c>
      <c r="P208" t="str">
        <f>"010417"</f>
        <v>010417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75.930000000000007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0.1</v>
      </c>
      <c r="BJ208">
        <v>2.6</v>
      </c>
      <c r="BK208">
        <v>3</v>
      </c>
      <c r="BL208">
        <v>198.39</v>
      </c>
      <c r="BM208">
        <v>29.76</v>
      </c>
      <c r="BN208">
        <v>228.15</v>
      </c>
      <c r="BO208">
        <v>228.15</v>
      </c>
      <c r="BQ208" t="s">
        <v>773</v>
      </c>
      <c r="BR208" t="s">
        <v>83</v>
      </c>
      <c r="BS208" s="3">
        <v>44817</v>
      </c>
      <c r="BT208" s="4">
        <v>0.49652777777777773</v>
      </c>
      <c r="BU208" t="s">
        <v>774</v>
      </c>
      <c r="BV208" t="s">
        <v>85</v>
      </c>
      <c r="BY208">
        <v>13161</v>
      </c>
      <c r="BZ208" t="s">
        <v>86</v>
      </c>
      <c r="CC208" t="s">
        <v>735</v>
      </c>
      <c r="CD208">
        <v>5099</v>
      </c>
      <c r="CE208" t="s">
        <v>775</v>
      </c>
      <c r="CI208">
        <v>2</v>
      </c>
      <c r="CJ208">
        <v>2</v>
      </c>
      <c r="CK208">
        <v>23</v>
      </c>
    </row>
    <row r="209" spans="1:89" x14ac:dyDescent="0.3">
      <c r="A209" t="s">
        <v>72</v>
      </c>
      <c r="B209" t="s">
        <v>73</v>
      </c>
      <c r="C209" t="s">
        <v>74</v>
      </c>
      <c r="E209" t="str">
        <f>"GAB2011539"</f>
        <v>GAB2011539</v>
      </c>
      <c r="F209" s="3">
        <v>44813</v>
      </c>
      <c r="G209">
        <v>202306</v>
      </c>
      <c r="H209" t="s">
        <v>75</v>
      </c>
      <c r="I209" t="s">
        <v>76</v>
      </c>
      <c r="J209" t="s">
        <v>77</v>
      </c>
      <c r="L209" t="s">
        <v>75</v>
      </c>
      <c r="M209" t="s">
        <v>76</v>
      </c>
      <c r="N209" t="s">
        <v>324</v>
      </c>
      <c r="O209" t="s">
        <v>81</v>
      </c>
      <c r="P209" t="str">
        <f>"CT075906"</f>
        <v>CT075906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21.09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2.4</v>
      </c>
      <c r="BK209">
        <v>2.5</v>
      </c>
      <c r="BL209">
        <v>55.1</v>
      </c>
      <c r="BM209">
        <v>8.27</v>
      </c>
      <c r="BN209">
        <v>63.37</v>
      </c>
      <c r="BO209">
        <v>63.37</v>
      </c>
      <c r="BQ209" t="s">
        <v>325</v>
      </c>
      <c r="BR209" t="s">
        <v>83</v>
      </c>
      <c r="BS209" s="3">
        <v>44816</v>
      </c>
      <c r="BT209" s="4">
        <v>0.33333333333333331</v>
      </c>
      <c r="BU209" t="s">
        <v>726</v>
      </c>
      <c r="BV209" t="s">
        <v>85</v>
      </c>
      <c r="BY209">
        <v>11918.88</v>
      </c>
      <c r="BZ209" t="s">
        <v>86</v>
      </c>
      <c r="CC209" t="s">
        <v>76</v>
      </c>
      <c r="CD209">
        <v>7800</v>
      </c>
      <c r="CE209" t="s">
        <v>776</v>
      </c>
      <c r="CI209">
        <v>1</v>
      </c>
      <c r="CJ209">
        <v>1</v>
      </c>
      <c r="CK209">
        <v>22</v>
      </c>
    </row>
    <row r="210" spans="1:89" x14ac:dyDescent="0.3">
      <c r="A210" t="s">
        <v>72</v>
      </c>
      <c r="B210" t="s">
        <v>73</v>
      </c>
      <c r="C210" t="s">
        <v>74</v>
      </c>
      <c r="E210" t="str">
        <f>"GAB2011540"</f>
        <v>GAB2011540</v>
      </c>
      <c r="F210" s="3">
        <v>44813</v>
      </c>
      <c r="G210">
        <v>202306</v>
      </c>
      <c r="H210" t="s">
        <v>75</v>
      </c>
      <c r="I210" t="s">
        <v>76</v>
      </c>
      <c r="J210" t="s">
        <v>77</v>
      </c>
      <c r="L210" t="s">
        <v>89</v>
      </c>
      <c r="M210" t="s">
        <v>90</v>
      </c>
      <c r="N210" t="s">
        <v>91</v>
      </c>
      <c r="O210" t="s">
        <v>81</v>
      </c>
      <c r="P210" t="str">
        <f>"ATT:MINETTE LABUSHAGNE"</f>
        <v>ATT:MINETTE LABUSHAGNE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40.49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2.8</v>
      </c>
      <c r="BK210">
        <v>3</v>
      </c>
      <c r="BL210">
        <v>105.79</v>
      </c>
      <c r="BM210">
        <v>15.87</v>
      </c>
      <c r="BN210">
        <v>121.66</v>
      </c>
      <c r="BO210">
        <v>121.66</v>
      </c>
      <c r="BQ210" t="s">
        <v>92</v>
      </c>
      <c r="BR210" t="s">
        <v>83</v>
      </c>
      <c r="BS210" s="3">
        <v>44816</v>
      </c>
      <c r="BT210" s="4">
        <v>0.40138888888888885</v>
      </c>
      <c r="BU210" t="s">
        <v>777</v>
      </c>
      <c r="BV210" t="s">
        <v>85</v>
      </c>
      <c r="BY210">
        <v>13786.5</v>
      </c>
      <c r="BZ210" t="s">
        <v>86</v>
      </c>
      <c r="CA210" t="s">
        <v>94</v>
      </c>
      <c r="CC210" t="s">
        <v>90</v>
      </c>
      <c r="CD210">
        <v>157</v>
      </c>
      <c r="CE210" t="s">
        <v>778</v>
      </c>
      <c r="CI210">
        <v>1</v>
      </c>
      <c r="CJ210">
        <v>1</v>
      </c>
      <c r="CK210">
        <v>21</v>
      </c>
    </row>
    <row r="211" spans="1:89" x14ac:dyDescent="0.3">
      <c r="A211" t="s">
        <v>72</v>
      </c>
      <c r="B211" t="s">
        <v>73</v>
      </c>
      <c r="C211" t="s">
        <v>74</v>
      </c>
      <c r="E211" t="str">
        <f>"GAB2011541"</f>
        <v>GAB2011541</v>
      </c>
      <c r="F211" s="3">
        <v>44813</v>
      </c>
      <c r="G211">
        <v>202306</v>
      </c>
      <c r="H211" t="s">
        <v>75</v>
      </c>
      <c r="I211" t="s">
        <v>76</v>
      </c>
      <c r="J211" t="s">
        <v>77</v>
      </c>
      <c r="L211" t="s">
        <v>78</v>
      </c>
      <c r="M211" t="s">
        <v>79</v>
      </c>
      <c r="N211" t="s">
        <v>779</v>
      </c>
      <c r="O211" t="s">
        <v>81</v>
      </c>
      <c r="P211" t="str">
        <f>"010427"</f>
        <v>010427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40.49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2.7</v>
      </c>
      <c r="BK211">
        <v>3</v>
      </c>
      <c r="BL211">
        <v>105.79</v>
      </c>
      <c r="BM211">
        <v>15.87</v>
      </c>
      <c r="BN211">
        <v>121.66</v>
      </c>
      <c r="BO211">
        <v>121.66</v>
      </c>
      <c r="BQ211" t="s">
        <v>780</v>
      </c>
      <c r="BR211" t="s">
        <v>83</v>
      </c>
      <c r="BS211" s="3">
        <v>44816</v>
      </c>
      <c r="BT211" s="4">
        <v>0.3888888888888889</v>
      </c>
      <c r="BU211" t="s">
        <v>781</v>
      </c>
      <c r="BV211" t="s">
        <v>85</v>
      </c>
      <c r="BY211">
        <v>13286.7</v>
      </c>
      <c r="BZ211" t="s">
        <v>86</v>
      </c>
      <c r="CA211" t="s">
        <v>782</v>
      </c>
      <c r="CC211" t="s">
        <v>79</v>
      </c>
      <c r="CD211">
        <v>2</v>
      </c>
      <c r="CE211" t="s">
        <v>122</v>
      </c>
      <c r="CI211">
        <v>1</v>
      </c>
      <c r="CJ211">
        <v>1</v>
      </c>
      <c r="CK211">
        <v>21</v>
      </c>
    </row>
    <row r="212" spans="1:89" x14ac:dyDescent="0.3">
      <c r="A212" t="s">
        <v>72</v>
      </c>
      <c r="B212" t="s">
        <v>73</v>
      </c>
      <c r="C212" t="s">
        <v>74</v>
      </c>
      <c r="E212" t="str">
        <f>"GAB2011571"</f>
        <v>GAB2011571</v>
      </c>
      <c r="F212" s="3">
        <v>44816</v>
      </c>
      <c r="G212">
        <v>202306</v>
      </c>
      <c r="H212" t="s">
        <v>75</v>
      </c>
      <c r="I212" t="s">
        <v>76</v>
      </c>
      <c r="J212" t="s">
        <v>77</v>
      </c>
      <c r="L212" t="s">
        <v>783</v>
      </c>
      <c r="M212" t="s">
        <v>784</v>
      </c>
      <c r="N212" t="s">
        <v>785</v>
      </c>
      <c r="O212" t="s">
        <v>81</v>
      </c>
      <c r="P212" t="str">
        <f>"CT075934 CT075933"</f>
        <v>CT075934 CT075933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64.11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1.1000000000000001</v>
      </c>
      <c r="BJ212">
        <v>2.4</v>
      </c>
      <c r="BK212">
        <v>2.5</v>
      </c>
      <c r="BL212">
        <v>167.52</v>
      </c>
      <c r="BM212">
        <v>25.13</v>
      </c>
      <c r="BN212">
        <v>192.65</v>
      </c>
      <c r="BO212">
        <v>192.65</v>
      </c>
      <c r="BQ212" t="s">
        <v>786</v>
      </c>
      <c r="BR212" t="s">
        <v>83</v>
      </c>
      <c r="BS212" s="3">
        <v>44817</v>
      </c>
      <c r="BT212" s="4">
        <v>0.38611111111111113</v>
      </c>
      <c r="BU212" t="s">
        <v>192</v>
      </c>
      <c r="BV212" t="s">
        <v>85</v>
      </c>
      <c r="BY212">
        <v>11935.62</v>
      </c>
      <c r="BZ212" t="s">
        <v>86</v>
      </c>
      <c r="CA212" t="s">
        <v>787</v>
      </c>
      <c r="CC212" t="s">
        <v>784</v>
      </c>
      <c r="CD212">
        <v>250</v>
      </c>
      <c r="CE212" t="s">
        <v>788</v>
      </c>
      <c r="CI212">
        <v>1</v>
      </c>
      <c r="CJ212">
        <v>1</v>
      </c>
      <c r="CK212">
        <v>23</v>
      </c>
    </row>
    <row r="213" spans="1:89" x14ac:dyDescent="0.3">
      <c r="A213" t="s">
        <v>72</v>
      </c>
      <c r="B213" t="s">
        <v>73</v>
      </c>
      <c r="C213" t="s">
        <v>74</v>
      </c>
      <c r="E213" t="str">
        <f>"GAB2011544"</f>
        <v>GAB2011544</v>
      </c>
      <c r="F213" s="3">
        <v>44816</v>
      </c>
      <c r="G213">
        <v>202306</v>
      </c>
      <c r="H213" t="s">
        <v>75</v>
      </c>
      <c r="I213" t="s">
        <v>76</v>
      </c>
      <c r="J213" t="s">
        <v>77</v>
      </c>
      <c r="L213" t="s">
        <v>384</v>
      </c>
      <c r="M213" t="s">
        <v>385</v>
      </c>
      <c r="N213" t="s">
        <v>386</v>
      </c>
      <c r="O213" t="s">
        <v>81</v>
      </c>
      <c r="P213" t="str">
        <f>"CT075926"</f>
        <v>CT075926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21.09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0.4</v>
      </c>
      <c r="BJ213">
        <v>2.9</v>
      </c>
      <c r="BK213">
        <v>3</v>
      </c>
      <c r="BL213">
        <v>55.1</v>
      </c>
      <c r="BM213">
        <v>8.27</v>
      </c>
      <c r="BN213">
        <v>63.37</v>
      </c>
      <c r="BO213">
        <v>63.37</v>
      </c>
      <c r="BQ213" t="s">
        <v>387</v>
      </c>
      <c r="BR213" t="s">
        <v>83</v>
      </c>
      <c r="BS213" s="3">
        <v>44817</v>
      </c>
      <c r="BT213" s="4">
        <v>0.41666666666666669</v>
      </c>
      <c r="BU213" t="s">
        <v>789</v>
      </c>
      <c r="BV213" t="s">
        <v>85</v>
      </c>
      <c r="BY213">
        <v>14431.66</v>
      </c>
      <c r="BZ213" t="s">
        <v>86</v>
      </c>
      <c r="CA213" t="s">
        <v>460</v>
      </c>
      <c r="CC213" t="s">
        <v>385</v>
      </c>
      <c r="CD213">
        <v>7600</v>
      </c>
      <c r="CE213" t="s">
        <v>122</v>
      </c>
      <c r="CI213">
        <v>1</v>
      </c>
      <c r="CJ213">
        <v>1</v>
      </c>
      <c r="CK213">
        <v>22</v>
      </c>
    </row>
    <row r="214" spans="1:89" x14ac:dyDescent="0.3">
      <c r="A214" t="s">
        <v>72</v>
      </c>
      <c r="B214" t="s">
        <v>73</v>
      </c>
      <c r="C214" t="s">
        <v>74</v>
      </c>
      <c r="E214" t="str">
        <f>"GAB2011545"</f>
        <v>GAB2011545</v>
      </c>
      <c r="F214" s="3">
        <v>44816</v>
      </c>
      <c r="G214">
        <v>202306</v>
      </c>
      <c r="H214" t="s">
        <v>75</v>
      </c>
      <c r="I214" t="s">
        <v>76</v>
      </c>
      <c r="J214" t="s">
        <v>77</v>
      </c>
      <c r="L214" t="s">
        <v>141</v>
      </c>
      <c r="M214" t="s">
        <v>142</v>
      </c>
      <c r="N214" t="s">
        <v>690</v>
      </c>
      <c r="O214" t="s">
        <v>81</v>
      </c>
      <c r="P214" t="str">
        <f>"CT075925"</f>
        <v>CT075925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40.49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0.1</v>
      </c>
      <c r="BJ214">
        <v>2.7</v>
      </c>
      <c r="BK214">
        <v>3</v>
      </c>
      <c r="BL214">
        <v>105.79</v>
      </c>
      <c r="BM214">
        <v>15.87</v>
      </c>
      <c r="BN214">
        <v>121.66</v>
      </c>
      <c r="BO214">
        <v>121.66</v>
      </c>
      <c r="BQ214" t="s">
        <v>745</v>
      </c>
      <c r="BR214" t="s">
        <v>83</v>
      </c>
      <c r="BS214" s="3">
        <v>44817</v>
      </c>
      <c r="BT214" s="4">
        <v>0.4055555555555555</v>
      </c>
      <c r="BU214" t="s">
        <v>692</v>
      </c>
      <c r="BV214" t="s">
        <v>85</v>
      </c>
      <c r="BY214">
        <v>13379.94</v>
      </c>
      <c r="BZ214" t="s">
        <v>86</v>
      </c>
      <c r="CA214" t="s">
        <v>146</v>
      </c>
      <c r="CC214" t="s">
        <v>142</v>
      </c>
      <c r="CD214">
        <v>2194</v>
      </c>
      <c r="CE214" t="s">
        <v>790</v>
      </c>
      <c r="CI214">
        <v>1</v>
      </c>
      <c r="CJ214">
        <v>1</v>
      </c>
      <c r="CK214">
        <v>21</v>
      </c>
    </row>
    <row r="215" spans="1:89" x14ac:dyDescent="0.3">
      <c r="A215" t="s">
        <v>72</v>
      </c>
      <c r="B215" t="s">
        <v>73</v>
      </c>
      <c r="C215" t="s">
        <v>74</v>
      </c>
      <c r="E215" t="str">
        <f>"GAB2011546"</f>
        <v>GAB2011546</v>
      </c>
      <c r="F215" s="3">
        <v>44816</v>
      </c>
      <c r="G215">
        <v>202306</v>
      </c>
      <c r="H215" t="s">
        <v>75</v>
      </c>
      <c r="I215" t="s">
        <v>76</v>
      </c>
      <c r="J215" t="s">
        <v>77</v>
      </c>
      <c r="L215" t="s">
        <v>424</v>
      </c>
      <c r="M215" t="s">
        <v>425</v>
      </c>
      <c r="N215" t="s">
        <v>426</v>
      </c>
      <c r="O215" t="s">
        <v>81</v>
      </c>
      <c r="P215" t="str">
        <f>"CT075928"</f>
        <v>CT075928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52.3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0.6</v>
      </c>
      <c r="BJ215">
        <v>1.7</v>
      </c>
      <c r="BK215">
        <v>2</v>
      </c>
      <c r="BL215">
        <v>136.66</v>
      </c>
      <c r="BM215">
        <v>20.5</v>
      </c>
      <c r="BN215">
        <v>157.16</v>
      </c>
      <c r="BO215">
        <v>157.16</v>
      </c>
      <c r="BQ215" t="s">
        <v>427</v>
      </c>
      <c r="BR215" t="s">
        <v>83</v>
      </c>
      <c r="BS215" s="3">
        <v>44818</v>
      </c>
      <c r="BT215" s="4">
        <v>0.68194444444444446</v>
      </c>
      <c r="BU215" t="s">
        <v>426</v>
      </c>
      <c r="BV215" t="s">
        <v>85</v>
      </c>
      <c r="BY215">
        <v>8357.58</v>
      </c>
      <c r="BZ215" t="s">
        <v>86</v>
      </c>
      <c r="CA215" t="s">
        <v>429</v>
      </c>
      <c r="CC215" t="s">
        <v>425</v>
      </c>
      <c r="CD215">
        <v>8800</v>
      </c>
      <c r="CE215" t="s">
        <v>241</v>
      </c>
      <c r="CI215">
        <v>2</v>
      </c>
      <c r="CJ215">
        <v>2</v>
      </c>
      <c r="CK215">
        <v>23</v>
      </c>
    </row>
    <row r="216" spans="1:89" x14ac:dyDescent="0.3">
      <c r="A216" t="s">
        <v>72</v>
      </c>
      <c r="B216" t="s">
        <v>73</v>
      </c>
      <c r="C216" t="s">
        <v>74</v>
      </c>
      <c r="E216" t="str">
        <f>"GAB2011547"</f>
        <v>GAB2011547</v>
      </c>
      <c r="F216" s="3">
        <v>44816</v>
      </c>
      <c r="G216">
        <v>202306</v>
      </c>
      <c r="H216" t="s">
        <v>75</v>
      </c>
      <c r="I216" t="s">
        <v>76</v>
      </c>
      <c r="J216" t="s">
        <v>77</v>
      </c>
      <c r="L216" t="s">
        <v>116</v>
      </c>
      <c r="M216" t="s">
        <v>117</v>
      </c>
      <c r="N216" t="s">
        <v>301</v>
      </c>
      <c r="O216" t="s">
        <v>81</v>
      </c>
      <c r="P216" t="str">
        <f>"CT075930"</f>
        <v>CT075930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26.99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1.7</v>
      </c>
      <c r="BK216">
        <v>2</v>
      </c>
      <c r="BL216">
        <v>70.53</v>
      </c>
      <c r="BM216">
        <v>10.58</v>
      </c>
      <c r="BN216">
        <v>81.11</v>
      </c>
      <c r="BO216">
        <v>81.11</v>
      </c>
      <c r="BQ216" t="s">
        <v>302</v>
      </c>
      <c r="BR216" t="s">
        <v>83</v>
      </c>
      <c r="BS216" s="3">
        <v>44817</v>
      </c>
      <c r="BT216" s="4">
        <v>0.4375</v>
      </c>
      <c r="BU216" t="s">
        <v>204</v>
      </c>
      <c r="BV216" t="s">
        <v>85</v>
      </c>
      <c r="BY216">
        <v>8569.2800000000007</v>
      </c>
      <c r="BZ216" t="s">
        <v>86</v>
      </c>
      <c r="CA216" t="s">
        <v>121</v>
      </c>
      <c r="CC216" t="s">
        <v>117</v>
      </c>
      <c r="CD216">
        <v>9459</v>
      </c>
      <c r="CE216" t="s">
        <v>791</v>
      </c>
      <c r="CI216">
        <v>1</v>
      </c>
      <c r="CJ216">
        <v>1</v>
      </c>
      <c r="CK216">
        <v>21</v>
      </c>
    </row>
    <row r="217" spans="1:89" x14ac:dyDescent="0.3">
      <c r="A217" t="s">
        <v>72</v>
      </c>
      <c r="B217" t="s">
        <v>73</v>
      </c>
      <c r="C217" t="s">
        <v>74</v>
      </c>
      <c r="E217" t="str">
        <f>"GAB2011548"</f>
        <v>GAB2011548</v>
      </c>
      <c r="F217" s="3">
        <v>44816</v>
      </c>
      <c r="G217">
        <v>202306</v>
      </c>
      <c r="H217" t="s">
        <v>75</v>
      </c>
      <c r="I217" t="s">
        <v>76</v>
      </c>
      <c r="J217" t="s">
        <v>77</v>
      </c>
      <c r="L217" t="s">
        <v>75</v>
      </c>
      <c r="M217" t="s">
        <v>76</v>
      </c>
      <c r="N217" t="s">
        <v>324</v>
      </c>
      <c r="O217" t="s">
        <v>81</v>
      </c>
      <c r="P217" t="str">
        <f>"CT075929"</f>
        <v>CT075929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21.09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2.2999999999999998</v>
      </c>
      <c r="BK217">
        <v>2.5</v>
      </c>
      <c r="BL217">
        <v>55.1</v>
      </c>
      <c r="BM217">
        <v>8.27</v>
      </c>
      <c r="BN217">
        <v>63.37</v>
      </c>
      <c r="BO217">
        <v>63.37</v>
      </c>
      <c r="BQ217" t="s">
        <v>325</v>
      </c>
      <c r="BR217" t="s">
        <v>83</v>
      </c>
      <c r="BS217" s="3">
        <v>44817</v>
      </c>
      <c r="BT217" s="4">
        <v>0.4055555555555555</v>
      </c>
      <c r="BU217" t="s">
        <v>260</v>
      </c>
      <c r="BV217" t="s">
        <v>85</v>
      </c>
      <c r="BY217">
        <v>11616.22</v>
      </c>
      <c r="BZ217" t="s">
        <v>86</v>
      </c>
      <c r="CA217" t="s">
        <v>792</v>
      </c>
      <c r="CC217" t="s">
        <v>76</v>
      </c>
      <c r="CD217">
        <v>7800</v>
      </c>
      <c r="CE217" t="s">
        <v>122</v>
      </c>
      <c r="CI217">
        <v>1</v>
      </c>
      <c r="CJ217">
        <v>1</v>
      </c>
      <c r="CK217">
        <v>22</v>
      </c>
    </row>
    <row r="218" spans="1:89" x14ac:dyDescent="0.3">
      <c r="A218" t="s">
        <v>72</v>
      </c>
      <c r="B218" t="s">
        <v>73</v>
      </c>
      <c r="C218" t="s">
        <v>74</v>
      </c>
      <c r="E218" t="str">
        <f>"GAB2011549"</f>
        <v>GAB2011549</v>
      </c>
      <c r="F218" s="3">
        <v>44816</v>
      </c>
      <c r="G218">
        <v>202306</v>
      </c>
      <c r="H218" t="s">
        <v>75</v>
      </c>
      <c r="I218" t="s">
        <v>76</v>
      </c>
      <c r="J218" t="s">
        <v>91</v>
      </c>
      <c r="L218" t="s">
        <v>783</v>
      </c>
      <c r="M218" t="s">
        <v>784</v>
      </c>
      <c r="N218" t="s">
        <v>793</v>
      </c>
      <c r="O218" t="s">
        <v>81</v>
      </c>
      <c r="P218" t="str">
        <f>"CT075933"</f>
        <v>CT075933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64.11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2.4</v>
      </c>
      <c r="BK218">
        <v>2.5</v>
      </c>
      <c r="BL218">
        <v>167.52</v>
      </c>
      <c r="BM218">
        <v>25.13</v>
      </c>
      <c r="BN218">
        <v>192.65</v>
      </c>
      <c r="BO218">
        <v>192.65</v>
      </c>
      <c r="BQ218" t="s">
        <v>786</v>
      </c>
      <c r="BR218" t="s">
        <v>97</v>
      </c>
      <c r="BS218" s="3">
        <v>44816</v>
      </c>
      <c r="BT218" s="4">
        <v>0.41666666666666669</v>
      </c>
      <c r="BU218" t="s">
        <v>98</v>
      </c>
      <c r="BV218" t="s">
        <v>85</v>
      </c>
      <c r="BY218">
        <v>12000</v>
      </c>
      <c r="BZ218" t="s">
        <v>99</v>
      </c>
      <c r="CC218" t="s">
        <v>784</v>
      </c>
      <c r="CD218">
        <v>250</v>
      </c>
      <c r="CE218" t="s">
        <v>108</v>
      </c>
      <c r="CI218">
        <v>1</v>
      </c>
      <c r="CJ218">
        <v>0</v>
      </c>
      <c r="CK218">
        <v>23</v>
      </c>
    </row>
    <row r="219" spans="1:89" x14ac:dyDescent="0.3">
      <c r="A219" t="s">
        <v>72</v>
      </c>
      <c r="B219" t="s">
        <v>73</v>
      </c>
      <c r="C219" t="s">
        <v>74</v>
      </c>
      <c r="E219" t="str">
        <f>"GAB2011550"</f>
        <v>GAB2011550</v>
      </c>
      <c r="F219" s="3">
        <v>44816</v>
      </c>
      <c r="G219">
        <v>202306</v>
      </c>
      <c r="H219" t="s">
        <v>75</v>
      </c>
      <c r="I219" t="s">
        <v>76</v>
      </c>
      <c r="J219" t="s">
        <v>77</v>
      </c>
      <c r="L219" t="s">
        <v>75</v>
      </c>
      <c r="M219" t="s">
        <v>76</v>
      </c>
      <c r="N219" t="s">
        <v>455</v>
      </c>
      <c r="O219" t="s">
        <v>81</v>
      </c>
      <c r="P219" t="str">
        <f>"CT075937"</f>
        <v>CT075937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21.09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0.1</v>
      </c>
      <c r="BJ219">
        <v>1.9</v>
      </c>
      <c r="BK219">
        <v>2</v>
      </c>
      <c r="BL219">
        <v>55.1</v>
      </c>
      <c r="BM219">
        <v>8.27</v>
      </c>
      <c r="BN219">
        <v>63.37</v>
      </c>
      <c r="BO219">
        <v>63.37</v>
      </c>
      <c r="BQ219" t="s">
        <v>456</v>
      </c>
      <c r="BR219" t="s">
        <v>83</v>
      </c>
      <c r="BS219" s="3">
        <v>44817</v>
      </c>
      <c r="BT219" s="4">
        <v>0.52222222222222225</v>
      </c>
      <c r="BU219" t="s">
        <v>794</v>
      </c>
      <c r="BV219" t="s">
        <v>106</v>
      </c>
      <c r="BY219">
        <v>9714.6</v>
      </c>
      <c r="BZ219" t="s">
        <v>86</v>
      </c>
      <c r="CA219" t="s">
        <v>795</v>
      </c>
      <c r="CC219" t="s">
        <v>76</v>
      </c>
      <c r="CD219">
        <v>7550</v>
      </c>
      <c r="CE219" t="s">
        <v>108</v>
      </c>
      <c r="CI219">
        <v>1</v>
      </c>
      <c r="CJ219">
        <v>1</v>
      </c>
      <c r="CK219">
        <v>22</v>
      </c>
    </row>
    <row r="220" spans="1:89" x14ac:dyDescent="0.3">
      <c r="A220" t="s">
        <v>72</v>
      </c>
      <c r="B220" t="s">
        <v>73</v>
      </c>
      <c r="C220" t="s">
        <v>74</v>
      </c>
      <c r="E220" t="str">
        <f>"GAB2011552"</f>
        <v>GAB2011552</v>
      </c>
      <c r="F220" s="3">
        <v>44816</v>
      </c>
      <c r="G220">
        <v>202306</v>
      </c>
      <c r="H220" t="s">
        <v>75</v>
      </c>
      <c r="I220" t="s">
        <v>76</v>
      </c>
      <c r="J220" t="s">
        <v>77</v>
      </c>
      <c r="L220" t="s">
        <v>431</v>
      </c>
      <c r="M220" t="s">
        <v>432</v>
      </c>
      <c r="N220" t="s">
        <v>796</v>
      </c>
      <c r="O220" t="s">
        <v>81</v>
      </c>
      <c r="P220" t="str">
        <f>"CT075935"</f>
        <v>CT075935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40.49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0.3</v>
      </c>
      <c r="BJ220">
        <v>2.6</v>
      </c>
      <c r="BK220">
        <v>3</v>
      </c>
      <c r="BL220">
        <v>105.79</v>
      </c>
      <c r="BM220">
        <v>15.87</v>
      </c>
      <c r="BN220">
        <v>121.66</v>
      </c>
      <c r="BO220">
        <v>121.66</v>
      </c>
      <c r="BQ220" t="s">
        <v>797</v>
      </c>
      <c r="BR220" t="s">
        <v>83</v>
      </c>
      <c r="BS220" s="3">
        <v>44817</v>
      </c>
      <c r="BT220" s="4">
        <v>0.59375</v>
      </c>
      <c r="BU220" t="s">
        <v>798</v>
      </c>
      <c r="BV220" t="s">
        <v>106</v>
      </c>
      <c r="BY220">
        <v>12811.68</v>
      </c>
      <c r="BZ220" t="s">
        <v>86</v>
      </c>
      <c r="CA220" t="s">
        <v>799</v>
      </c>
      <c r="CC220" t="s">
        <v>432</v>
      </c>
      <c r="CD220">
        <v>5241</v>
      </c>
      <c r="CE220" t="s">
        <v>177</v>
      </c>
      <c r="CI220">
        <v>1</v>
      </c>
      <c r="CJ220">
        <v>1</v>
      </c>
      <c r="CK220">
        <v>21</v>
      </c>
    </row>
    <row r="221" spans="1:89" x14ac:dyDescent="0.3">
      <c r="A221" t="s">
        <v>72</v>
      </c>
      <c r="B221" t="s">
        <v>73</v>
      </c>
      <c r="C221" t="s">
        <v>74</v>
      </c>
      <c r="E221" t="str">
        <f>"GAB2011553"</f>
        <v>GAB2011553</v>
      </c>
      <c r="F221" s="3">
        <v>44816</v>
      </c>
      <c r="G221">
        <v>202306</v>
      </c>
      <c r="H221" t="s">
        <v>75</v>
      </c>
      <c r="I221" t="s">
        <v>76</v>
      </c>
      <c r="J221" t="s">
        <v>77</v>
      </c>
      <c r="L221" t="s">
        <v>101</v>
      </c>
      <c r="M221" t="s">
        <v>102</v>
      </c>
      <c r="N221" t="s">
        <v>500</v>
      </c>
      <c r="O221" t="s">
        <v>81</v>
      </c>
      <c r="P221" t="str">
        <f>"CT075939"</f>
        <v>CT075939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33.74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0.1</v>
      </c>
      <c r="BJ221">
        <v>2.2999999999999998</v>
      </c>
      <c r="BK221">
        <v>2.5</v>
      </c>
      <c r="BL221">
        <v>88.16</v>
      </c>
      <c r="BM221">
        <v>13.22</v>
      </c>
      <c r="BN221">
        <v>101.38</v>
      </c>
      <c r="BO221">
        <v>101.38</v>
      </c>
      <c r="BQ221" t="s">
        <v>501</v>
      </c>
      <c r="BR221" t="s">
        <v>83</v>
      </c>
      <c r="BS221" s="3">
        <v>44817</v>
      </c>
      <c r="BT221" s="4">
        <v>0.33263888888888887</v>
      </c>
      <c r="BU221" t="s">
        <v>800</v>
      </c>
      <c r="BV221" t="s">
        <v>85</v>
      </c>
      <c r="BY221">
        <v>11577.5</v>
      </c>
      <c r="BZ221" t="s">
        <v>86</v>
      </c>
      <c r="CA221" t="s">
        <v>503</v>
      </c>
      <c r="CC221" t="s">
        <v>102</v>
      </c>
      <c r="CD221">
        <v>2021</v>
      </c>
      <c r="CE221" t="s">
        <v>189</v>
      </c>
      <c r="CI221">
        <v>1</v>
      </c>
      <c r="CJ221">
        <v>1</v>
      </c>
      <c r="CK221">
        <v>21</v>
      </c>
    </row>
    <row r="222" spans="1:89" x14ac:dyDescent="0.3">
      <c r="A222" t="s">
        <v>72</v>
      </c>
      <c r="B222" t="s">
        <v>73</v>
      </c>
      <c r="C222" t="s">
        <v>74</v>
      </c>
      <c r="E222" t="str">
        <f>"GAB2011555"</f>
        <v>GAB2011555</v>
      </c>
      <c r="F222" s="3">
        <v>44816</v>
      </c>
      <c r="G222">
        <v>202306</v>
      </c>
      <c r="H222" t="s">
        <v>75</v>
      </c>
      <c r="I222" t="s">
        <v>76</v>
      </c>
      <c r="J222" t="s">
        <v>77</v>
      </c>
      <c r="L222" t="s">
        <v>801</v>
      </c>
      <c r="M222" t="s">
        <v>802</v>
      </c>
      <c r="N222" t="s">
        <v>803</v>
      </c>
      <c r="O222" t="s">
        <v>81</v>
      </c>
      <c r="P222" t="str">
        <f>"010447"</f>
        <v>010447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52.3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0.7</v>
      </c>
      <c r="BJ222">
        <v>1.6</v>
      </c>
      <c r="BK222">
        <v>2</v>
      </c>
      <c r="BL222">
        <v>136.66</v>
      </c>
      <c r="BM222">
        <v>20.5</v>
      </c>
      <c r="BN222">
        <v>157.16</v>
      </c>
      <c r="BO222">
        <v>157.16</v>
      </c>
      <c r="BQ222" t="s">
        <v>804</v>
      </c>
      <c r="BR222" t="s">
        <v>83</v>
      </c>
      <c r="BS222" s="3">
        <v>44817</v>
      </c>
      <c r="BT222" s="4">
        <v>0.44791666666666669</v>
      </c>
      <c r="BU222" t="s">
        <v>805</v>
      </c>
      <c r="BV222" t="s">
        <v>85</v>
      </c>
      <c r="BY222">
        <v>8237.1299999999992</v>
      </c>
      <c r="BZ222" t="s">
        <v>86</v>
      </c>
      <c r="CC222" t="s">
        <v>802</v>
      </c>
      <c r="CD222">
        <v>6500</v>
      </c>
      <c r="CE222" t="s">
        <v>806</v>
      </c>
      <c r="CI222">
        <v>1</v>
      </c>
      <c r="CJ222">
        <v>1</v>
      </c>
      <c r="CK222">
        <v>23</v>
      </c>
    </row>
    <row r="223" spans="1:89" x14ac:dyDescent="0.3">
      <c r="A223" t="s">
        <v>72</v>
      </c>
      <c r="B223" t="s">
        <v>73</v>
      </c>
      <c r="C223" t="s">
        <v>74</v>
      </c>
      <c r="E223" t="str">
        <f>"GAB2011557"</f>
        <v>GAB2011557</v>
      </c>
      <c r="F223" s="3">
        <v>44816</v>
      </c>
      <c r="G223">
        <v>202306</v>
      </c>
      <c r="H223" t="s">
        <v>75</v>
      </c>
      <c r="I223" t="s">
        <v>76</v>
      </c>
      <c r="J223" t="s">
        <v>77</v>
      </c>
      <c r="L223" t="s">
        <v>109</v>
      </c>
      <c r="M223" t="s">
        <v>110</v>
      </c>
      <c r="N223" t="s">
        <v>111</v>
      </c>
      <c r="O223" t="s">
        <v>81</v>
      </c>
      <c r="P223" t="str">
        <f>"CT075950"</f>
        <v>CT075950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64.11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0.3</v>
      </c>
      <c r="BJ223">
        <v>2.5</v>
      </c>
      <c r="BK223">
        <v>2.5</v>
      </c>
      <c r="BL223">
        <v>167.52</v>
      </c>
      <c r="BM223">
        <v>25.13</v>
      </c>
      <c r="BN223">
        <v>192.65</v>
      </c>
      <c r="BO223">
        <v>192.65</v>
      </c>
      <c r="BQ223" t="s">
        <v>112</v>
      </c>
      <c r="BR223" t="s">
        <v>83</v>
      </c>
      <c r="BS223" s="3">
        <v>44817</v>
      </c>
      <c r="BT223" s="4">
        <v>0.42222222222222222</v>
      </c>
      <c r="BU223" t="s">
        <v>807</v>
      </c>
      <c r="BV223" t="s">
        <v>85</v>
      </c>
      <c r="BY223">
        <v>12419.84</v>
      </c>
      <c r="BZ223" t="s">
        <v>86</v>
      </c>
      <c r="CA223" t="s">
        <v>808</v>
      </c>
      <c r="CC223" t="s">
        <v>110</v>
      </c>
      <c r="CD223">
        <v>300</v>
      </c>
      <c r="CE223" t="s">
        <v>809</v>
      </c>
      <c r="CI223">
        <v>1</v>
      </c>
      <c r="CJ223">
        <v>1</v>
      </c>
      <c r="CK223">
        <v>23</v>
      </c>
    </row>
    <row r="224" spans="1:89" x14ac:dyDescent="0.3">
      <c r="A224" t="s">
        <v>72</v>
      </c>
      <c r="B224" t="s">
        <v>73</v>
      </c>
      <c r="C224" t="s">
        <v>74</v>
      </c>
      <c r="E224" t="str">
        <f>"GAB2011558"</f>
        <v>GAB2011558</v>
      </c>
      <c r="F224" s="3">
        <v>44816</v>
      </c>
      <c r="G224">
        <v>202306</v>
      </c>
      <c r="H224" t="s">
        <v>75</v>
      </c>
      <c r="I224" t="s">
        <v>76</v>
      </c>
      <c r="J224" t="s">
        <v>77</v>
      </c>
      <c r="L224" t="s">
        <v>206</v>
      </c>
      <c r="M224" t="s">
        <v>206</v>
      </c>
      <c r="N224" t="s">
        <v>207</v>
      </c>
      <c r="O224" t="s">
        <v>81</v>
      </c>
      <c r="P224" t="str">
        <f>"CT075943"</f>
        <v>CT075943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47.21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2.2000000000000002</v>
      </c>
      <c r="BK224">
        <v>2.5</v>
      </c>
      <c r="BL224">
        <v>123.36</v>
      </c>
      <c r="BM224">
        <v>18.5</v>
      </c>
      <c r="BN224">
        <v>141.86000000000001</v>
      </c>
      <c r="BO224">
        <v>141.86000000000001</v>
      </c>
      <c r="BQ224" t="s">
        <v>191</v>
      </c>
      <c r="BR224" t="s">
        <v>83</v>
      </c>
      <c r="BS224" s="3">
        <v>44817</v>
      </c>
      <c r="BT224" s="4">
        <v>0.49027777777777781</v>
      </c>
      <c r="BU224" t="s">
        <v>209</v>
      </c>
      <c r="BV224" t="s">
        <v>85</v>
      </c>
      <c r="BY224">
        <v>11061.57</v>
      </c>
      <c r="BZ224" t="s">
        <v>86</v>
      </c>
      <c r="CA224" t="s">
        <v>210</v>
      </c>
      <c r="CC224" t="s">
        <v>206</v>
      </c>
      <c r="CD224">
        <v>7646</v>
      </c>
      <c r="CE224" t="s">
        <v>122</v>
      </c>
      <c r="CI224">
        <v>1</v>
      </c>
      <c r="CJ224">
        <v>1</v>
      </c>
      <c r="CK224">
        <v>24</v>
      </c>
    </row>
    <row r="225" spans="1:89" x14ac:dyDescent="0.3">
      <c r="A225" t="s">
        <v>72</v>
      </c>
      <c r="B225" t="s">
        <v>73</v>
      </c>
      <c r="C225" t="s">
        <v>74</v>
      </c>
      <c r="E225" t="str">
        <f>"GAB2011561"</f>
        <v>GAB2011561</v>
      </c>
      <c r="F225" s="3">
        <v>44816</v>
      </c>
      <c r="G225">
        <v>202306</v>
      </c>
      <c r="H225" t="s">
        <v>75</v>
      </c>
      <c r="I225" t="s">
        <v>76</v>
      </c>
      <c r="J225" t="s">
        <v>77</v>
      </c>
      <c r="L225" t="s">
        <v>101</v>
      </c>
      <c r="M225" t="s">
        <v>102</v>
      </c>
      <c r="N225" t="s">
        <v>190</v>
      </c>
      <c r="O225" t="s">
        <v>81</v>
      </c>
      <c r="P225" t="str">
        <f>"010154 010455 010290"</f>
        <v>010154 010455 010290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40.49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0.4</v>
      </c>
      <c r="BJ225">
        <v>2.6</v>
      </c>
      <c r="BK225">
        <v>3</v>
      </c>
      <c r="BL225">
        <v>105.79</v>
      </c>
      <c r="BM225">
        <v>15.87</v>
      </c>
      <c r="BN225">
        <v>121.66</v>
      </c>
      <c r="BO225">
        <v>121.66</v>
      </c>
      <c r="BQ225" t="s">
        <v>810</v>
      </c>
      <c r="BR225" t="s">
        <v>83</v>
      </c>
      <c r="BS225" s="3">
        <v>44817</v>
      </c>
      <c r="BT225" s="4">
        <v>0.3833333333333333</v>
      </c>
      <c r="BU225" t="s">
        <v>192</v>
      </c>
      <c r="BV225" t="s">
        <v>85</v>
      </c>
      <c r="BY225">
        <v>12885.75</v>
      </c>
      <c r="BZ225" t="s">
        <v>86</v>
      </c>
      <c r="CA225" t="s">
        <v>193</v>
      </c>
      <c r="CC225" t="s">
        <v>102</v>
      </c>
      <c r="CD225">
        <v>2196</v>
      </c>
      <c r="CE225" t="s">
        <v>811</v>
      </c>
      <c r="CI225">
        <v>1</v>
      </c>
      <c r="CJ225">
        <v>1</v>
      </c>
      <c r="CK225">
        <v>21</v>
      </c>
    </row>
    <row r="226" spans="1:89" x14ac:dyDescent="0.3">
      <c r="A226" t="s">
        <v>72</v>
      </c>
      <c r="B226" t="s">
        <v>73</v>
      </c>
      <c r="C226" t="s">
        <v>74</v>
      </c>
      <c r="E226" t="str">
        <f>"GAB2011563"</f>
        <v>GAB2011563</v>
      </c>
      <c r="F226" s="3">
        <v>44816</v>
      </c>
      <c r="G226">
        <v>202306</v>
      </c>
      <c r="H226" t="s">
        <v>75</v>
      </c>
      <c r="I226" t="s">
        <v>76</v>
      </c>
      <c r="J226" t="s">
        <v>77</v>
      </c>
      <c r="L226" t="s">
        <v>734</v>
      </c>
      <c r="M226" t="s">
        <v>735</v>
      </c>
      <c r="N226" t="s">
        <v>736</v>
      </c>
      <c r="O226" t="s">
        <v>81</v>
      </c>
      <c r="P226" t="str">
        <f>"010345"</f>
        <v>010345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64.11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2.4</v>
      </c>
      <c r="BK226">
        <v>2.5</v>
      </c>
      <c r="BL226">
        <v>167.52</v>
      </c>
      <c r="BM226">
        <v>25.13</v>
      </c>
      <c r="BN226">
        <v>192.65</v>
      </c>
      <c r="BO226">
        <v>192.65</v>
      </c>
      <c r="BQ226" t="s">
        <v>773</v>
      </c>
      <c r="BR226" t="s">
        <v>83</v>
      </c>
      <c r="BS226" s="3">
        <v>44818</v>
      </c>
      <c r="BT226" s="4">
        <v>0.5625</v>
      </c>
      <c r="BU226" t="s">
        <v>812</v>
      </c>
      <c r="BV226" t="s">
        <v>85</v>
      </c>
      <c r="BY226">
        <v>12201</v>
      </c>
      <c r="BZ226" t="s">
        <v>86</v>
      </c>
      <c r="CC226" t="s">
        <v>735</v>
      </c>
      <c r="CD226">
        <v>5099</v>
      </c>
      <c r="CE226" t="s">
        <v>183</v>
      </c>
      <c r="CI226">
        <v>2</v>
      </c>
      <c r="CJ226">
        <v>2</v>
      </c>
      <c r="CK226">
        <v>23</v>
      </c>
    </row>
    <row r="227" spans="1:89" x14ac:dyDescent="0.3">
      <c r="A227" t="s">
        <v>72</v>
      </c>
      <c r="B227" t="s">
        <v>73</v>
      </c>
      <c r="C227" t="s">
        <v>74</v>
      </c>
      <c r="E227" t="str">
        <f>"GAB2011564"</f>
        <v>GAB2011564</v>
      </c>
      <c r="F227" s="3">
        <v>44816</v>
      </c>
      <c r="G227">
        <v>202306</v>
      </c>
      <c r="H227" t="s">
        <v>75</v>
      </c>
      <c r="I227" t="s">
        <v>76</v>
      </c>
      <c r="J227" t="s">
        <v>77</v>
      </c>
      <c r="L227" t="s">
        <v>75</v>
      </c>
      <c r="M227" t="s">
        <v>76</v>
      </c>
      <c r="N227" t="s">
        <v>380</v>
      </c>
      <c r="O227" t="s">
        <v>81</v>
      </c>
      <c r="P227" t="str">
        <f>"CT075940 CT075941"</f>
        <v>CT075940 CT075941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21.09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2.6</v>
      </c>
      <c r="BK227">
        <v>3</v>
      </c>
      <c r="BL227">
        <v>55.1</v>
      </c>
      <c r="BM227">
        <v>8.27</v>
      </c>
      <c r="BN227">
        <v>63.37</v>
      </c>
      <c r="BO227">
        <v>63.37</v>
      </c>
      <c r="BQ227" t="s">
        <v>381</v>
      </c>
      <c r="BR227" t="s">
        <v>83</v>
      </c>
      <c r="BS227" s="3">
        <v>44817</v>
      </c>
      <c r="BT227" s="4">
        <v>0.38680555555555557</v>
      </c>
      <c r="BU227" t="s">
        <v>813</v>
      </c>
      <c r="BV227" t="s">
        <v>85</v>
      </c>
      <c r="BY227">
        <v>13121.92</v>
      </c>
      <c r="BZ227" t="s">
        <v>86</v>
      </c>
      <c r="CA227" t="s">
        <v>814</v>
      </c>
      <c r="CC227" t="s">
        <v>76</v>
      </c>
      <c r="CD227">
        <v>7441</v>
      </c>
      <c r="CE227" t="s">
        <v>318</v>
      </c>
      <c r="CI227">
        <v>1</v>
      </c>
      <c r="CJ227">
        <v>1</v>
      </c>
      <c r="CK227">
        <v>22</v>
      </c>
    </row>
    <row r="228" spans="1:89" x14ac:dyDescent="0.3">
      <c r="A228" t="s">
        <v>72</v>
      </c>
      <c r="B228" t="s">
        <v>73</v>
      </c>
      <c r="C228" t="s">
        <v>74</v>
      </c>
      <c r="E228" t="str">
        <f>"GAB2011566"</f>
        <v>GAB2011566</v>
      </c>
      <c r="F228" s="3">
        <v>44816</v>
      </c>
      <c r="G228">
        <v>202306</v>
      </c>
      <c r="H228" t="s">
        <v>75</v>
      </c>
      <c r="I228" t="s">
        <v>76</v>
      </c>
      <c r="J228" t="s">
        <v>91</v>
      </c>
      <c r="L228" t="s">
        <v>783</v>
      </c>
      <c r="M228" t="s">
        <v>784</v>
      </c>
      <c r="N228" t="s">
        <v>793</v>
      </c>
      <c r="O228" t="s">
        <v>81</v>
      </c>
      <c r="P228" t="str">
        <f>"CT075933"</f>
        <v>CT075933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64.11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2.4</v>
      </c>
      <c r="BK228">
        <v>2.5</v>
      </c>
      <c r="BL228">
        <v>167.52</v>
      </c>
      <c r="BM228">
        <v>25.13</v>
      </c>
      <c r="BN228">
        <v>192.65</v>
      </c>
      <c r="BO228">
        <v>192.65</v>
      </c>
      <c r="BQ228" t="s">
        <v>786</v>
      </c>
      <c r="BR228" t="s">
        <v>97</v>
      </c>
      <c r="BS228" s="3">
        <v>44816</v>
      </c>
      <c r="BT228" s="4">
        <v>0.41666666666666669</v>
      </c>
      <c r="BU228" t="s">
        <v>98</v>
      </c>
      <c r="BV228" t="s">
        <v>85</v>
      </c>
      <c r="BY228">
        <v>12000</v>
      </c>
      <c r="BZ228" t="s">
        <v>99</v>
      </c>
      <c r="CC228" t="s">
        <v>784</v>
      </c>
      <c r="CD228">
        <v>250</v>
      </c>
      <c r="CE228" t="s">
        <v>108</v>
      </c>
      <c r="CI228">
        <v>1</v>
      </c>
      <c r="CJ228">
        <v>0</v>
      </c>
      <c r="CK228">
        <v>23</v>
      </c>
    </row>
    <row r="229" spans="1:89" x14ac:dyDescent="0.3">
      <c r="A229" t="s">
        <v>72</v>
      </c>
      <c r="B229" t="s">
        <v>73</v>
      </c>
      <c r="C229" t="s">
        <v>74</v>
      </c>
      <c r="E229" t="str">
        <f>"GAB2011569"</f>
        <v>GAB2011569</v>
      </c>
      <c r="F229" s="3">
        <v>44816</v>
      </c>
      <c r="G229">
        <v>202306</v>
      </c>
      <c r="H229" t="s">
        <v>75</v>
      </c>
      <c r="I229" t="s">
        <v>76</v>
      </c>
      <c r="J229" t="s">
        <v>77</v>
      </c>
      <c r="L229" t="s">
        <v>235</v>
      </c>
      <c r="M229" t="s">
        <v>236</v>
      </c>
      <c r="N229" t="s">
        <v>815</v>
      </c>
      <c r="O229" t="s">
        <v>81</v>
      </c>
      <c r="P229" t="str">
        <f>"CT075952"</f>
        <v>CT075952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75.930000000000007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15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0.2</v>
      </c>
      <c r="BJ229">
        <v>2.7</v>
      </c>
      <c r="BK229">
        <v>3</v>
      </c>
      <c r="BL229">
        <v>213.39</v>
      </c>
      <c r="BM229">
        <v>32.01</v>
      </c>
      <c r="BN229">
        <v>245.4</v>
      </c>
      <c r="BO229">
        <v>245.4</v>
      </c>
      <c r="BQ229" t="s">
        <v>238</v>
      </c>
      <c r="BR229" t="s">
        <v>83</v>
      </c>
      <c r="BS229" s="3">
        <v>44817</v>
      </c>
      <c r="BT229" s="4">
        <v>0.39374999999999999</v>
      </c>
      <c r="BU229" t="s">
        <v>740</v>
      </c>
      <c r="BV229" t="s">
        <v>85</v>
      </c>
      <c r="BY229">
        <v>13635.84</v>
      </c>
      <c r="BZ229" t="s">
        <v>181</v>
      </c>
      <c r="CA229" t="s">
        <v>240</v>
      </c>
      <c r="CC229" t="s">
        <v>236</v>
      </c>
      <c r="CD229">
        <v>2745</v>
      </c>
      <c r="CE229" t="s">
        <v>183</v>
      </c>
      <c r="CI229">
        <v>1</v>
      </c>
      <c r="CJ229">
        <v>1</v>
      </c>
      <c r="CK229">
        <v>23</v>
      </c>
    </row>
    <row r="230" spans="1:89" x14ac:dyDescent="0.3">
      <c r="A230" t="s">
        <v>72</v>
      </c>
      <c r="B230" t="s">
        <v>73</v>
      </c>
      <c r="C230" t="s">
        <v>74</v>
      </c>
      <c r="E230" t="str">
        <f>"009940629573"</f>
        <v>009940629573</v>
      </c>
      <c r="F230" s="3">
        <v>44816</v>
      </c>
      <c r="G230">
        <v>202306</v>
      </c>
      <c r="H230" t="s">
        <v>89</v>
      </c>
      <c r="I230" t="s">
        <v>90</v>
      </c>
      <c r="J230" t="s">
        <v>358</v>
      </c>
      <c r="L230" t="s">
        <v>75</v>
      </c>
      <c r="M230" t="s">
        <v>76</v>
      </c>
      <c r="N230" t="s">
        <v>91</v>
      </c>
      <c r="O230" t="s">
        <v>81</v>
      </c>
      <c r="P230" t="str">
        <f>"NA"</f>
        <v>NA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283.33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3</v>
      </c>
      <c r="BI230">
        <v>21</v>
      </c>
      <c r="BJ230">
        <v>15.8</v>
      </c>
      <c r="BK230">
        <v>21</v>
      </c>
      <c r="BL230">
        <v>740.31</v>
      </c>
      <c r="BM230">
        <v>111.05</v>
      </c>
      <c r="BN230">
        <v>851.36</v>
      </c>
      <c r="BO230">
        <v>851.36</v>
      </c>
      <c r="BQ230" t="s">
        <v>816</v>
      </c>
      <c r="BR230" t="s">
        <v>817</v>
      </c>
      <c r="BS230" s="3">
        <v>44817</v>
      </c>
      <c r="BT230" s="4">
        <v>0.3666666666666667</v>
      </c>
      <c r="BU230" t="s">
        <v>361</v>
      </c>
      <c r="BV230" t="s">
        <v>85</v>
      </c>
      <c r="BY230">
        <v>40800</v>
      </c>
      <c r="BZ230" t="s">
        <v>86</v>
      </c>
      <c r="CA230" t="s">
        <v>362</v>
      </c>
      <c r="CC230" t="s">
        <v>76</v>
      </c>
      <c r="CD230">
        <v>7460</v>
      </c>
      <c r="CE230" t="s">
        <v>128</v>
      </c>
      <c r="CI230">
        <v>1</v>
      </c>
      <c r="CJ230">
        <v>1</v>
      </c>
      <c r="CK230">
        <v>21</v>
      </c>
    </row>
    <row r="231" spans="1:89" x14ac:dyDescent="0.3">
      <c r="A231" t="s">
        <v>72</v>
      </c>
      <c r="B231" t="s">
        <v>73</v>
      </c>
      <c r="C231" t="s">
        <v>74</v>
      </c>
      <c r="E231" t="str">
        <f>"009941653417"</f>
        <v>009941653417</v>
      </c>
      <c r="F231" s="3">
        <v>44816</v>
      </c>
      <c r="G231">
        <v>202306</v>
      </c>
      <c r="H231" t="s">
        <v>278</v>
      </c>
      <c r="I231" t="s">
        <v>279</v>
      </c>
      <c r="J231" t="s">
        <v>91</v>
      </c>
      <c r="L231" t="s">
        <v>89</v>
      </c>
      <c r="M231" t="s">
        <v>90</v>
      </c>
      <c r="N231" t="s">
        <v>91</v>
      </c>
      <c r="O231" t="s">
        <v>645</v>
      </c>
      <c r="P231" t="str">
        <f>""</f>
        <v/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63.27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3</v>
      </c>
      <c r="BJ231">
        <v>5</v>
      </c>
      <c r="BK231">
        <v>5</v>
      </c>
      <c r="BL231">
        <v>165.32</v>
      </c>
      <c r="BM231">
        <v>24.8</v>
      </c>
      <c r="BN231">
        <v>190.12</v>
      </c>
      <c r="BO231">
        <v>190.12</v>
      </c>
      <c r="BQ231" t="s">
        <v>649</v>
      </c>
      <c r="BR231" t="s">
        <v>282</v>
      </c>
      <c r="BS231" s="3">
        <v>44817</v>
      </c>
      <c r="BT231" s="4">
        <v>0.40902777777777777</v>
      </c>
      <c r="BU231" t="s">
        <v>818</v>
      </c>
      <c r="BV231" t="s">
        <v>85</v>
      </c>
      <c r="BY231">
        <v>25080</v>
      </c>
      <c r="BZ231" t="s">
        <v>546</v>
      </c>
      <c r="CA231" t="s">
        <v>94</v>
      </c>
      <c r="CC231" t="s">
        <v>90</v>
      </c>
      <c r="CD231">
        <v>46</v>
      </c>
      <c r="CE231" t="s">
        <v>128</v>
      </c>
      <c r="CI231">
        <v>1</v>
      </c>
      <c r="CJ231">
        <v>1</v>
      </c>
      <c r="CK231">
        <v>31</v>
      </c>
    </row>
    <row r="232" spans="1:89" x14ac:dyDescent="0.3">
      <c r="A232" t="s">
        <v>72</v>
      </c>
      <c r="B232" t="s">
        <v>73</v>
      </c>
      <c r="C232" t="s">
        <v>74</v>
      </c>
      <c r="E232" t="str">
        <f>"009941653408"</f>
        <v>009941653408</v>
      </c>
      <c r="F232" s="3">
        <v>44816</v>
      </c>
      <c r="G232">
        <v>202306</v>
      </c>
      <c r="H232" t="s">
        <v>278</v>
      </c>
      <c r="I232" t="s">
        <v>279</v>
      </c>
      <c r="J232" t="s">
        <v>91</v>
      </c>
      <c r="L232" t="s">
        <v>75</v>
      </c>
      <c r="M232" t="s">
        <v>76</v>
      </c>
      <c r="N232" t="s">
        <v>91</v>
      </c>
      <c r="O232" t="s">
        <v>81</v>
      </c>
      <c r="P232" t="str">
        <f>""</f>
        <v/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26.99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1.2</v>
      </c>
      <c r="BK232">
        <v>1.5</v>
      </c>
      <c r="BL232">
        <v>70.53</v>
      </c>
      <c r="BM232">
        <v>10.58</v>
      </c>
      <c r="BN232">
        <v>81.11</v>
      </c>
      <c r="BO232">
        <v>81.11</v>
      </c>
      <c r="BQ232" t="s">
        <v>819</v>
      </c>
      <c r="BR232" t="s">
        <v>282</v>
      </c>
      <c r="BS232" s="3">
        <v>44817</v>
      </c>
      <c r="BT232" s="4">
        <v>0.3659722222222222</v>
      </c>
      <c r="BU232" t="s">
        <v>361</v>
      </c>
      <c r="BV232" t="s">
        <v>85</v>
      </c>
      <c r="BY232">
        <v>5888</v>
      </c>
      <c r="BZ232" t="s">
        <v>86</v>
      </c>
      <c r="CA232" t="s">
        <v>362</v>
      </c>
      <c r="CC232" t="s">
        <v>76</v>
      </c>
      <c r="CD232">
        <v>8000</v>
      </c>
      <c r="CE232" t="s">
        <v>128</v>
      </c>
      <c r="CI232">
        <v>1</v>
      </c>
      <c r="CJ232">
        <v>1</v>
      </c>
      <c r="CK232">
        <v>21</v>
      </c>
    </row>
    <row r="233" spans="1:89" x14ac:dyDescent="0.3">
      <c r="A233" t="s">
        <v>72</v>
      </c>
      <c r="B233" t="s">
        <v>73</v>
      </c>
      <c r="C233" t="s">
        <v>74</v>
      </c>
      <c r="E233" t="str">
        <f>"GAB2011579"</f>
        <v>GAB2011579</v>
      </c>
      <c r="F233" s="3">
        <v>44817</v>
      </c>
      <c r="G233">
        <v>202306</v>
      </c>
      <c r="H233" t="s">
        <v>75</v>
      </c>
      <c r="I233" t="s">
        <v>76</v>
      </c>
      <c r="J233" t="s">
        <v>77</v>
      </c>
      <c r="L233" t="s">
        <v>820</v>
      </c>
      <c r="M233" t="s">
        <v>821</v>
      </c>
      <c r="N233" t="s">
        <v>822</v>
      </c>
      <c r="O233" t="s">
        <v>81</v>
      </c>
      <c r="P233" t="str">
        <f>"010212"</f>
        <v>010212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64.11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0.1</v>
      </c>
      <c r="BJ233">
        <v>2.2000000000000002</v>
      </c>
      <c r="BK233">
        <v>2.5</v>
      </c>
      <c r="BL233">
        <v>167.52</v>
      </c>
      <c r="BM233">
        <v>25.13</v>
      </c>
      <c r="BN233">
        <v>192.65</v>
      </c>
      <c r="BO233">
        <v>192.65</v>
      </c>
      <c r="BQ233" t="s">
        <v>823</v>
      </c>
      <c r="BR233" t="s">
        <v>83</v>
      </c>
      <c r="BS233" s="3">
        <v>44818</v>
      </c>
      <c r="BT233" s="4">
        <v>0.40902777777777777</v>
      </c>
      <c r="BU233" t="s">
        <v>824</v>
      </c>
      <c r="BV233" t="s">
        <v>85</v>
      </c>
      <c r="BY233">
        <v>10983.84</v>
      </c>
      <c r="BZ233" t="s">
        <v>86</v>
      </c>
      <c r="CA233" t="s">
        <v>825</v>
      </c>
      <c r="CC233" t="s">
        <v>821</v>
      </c>
      <c r="CD233">
        <v>2570</v>
      </c>
      <c r="CE233" t="s">
        <v>108</v>
      </c>
      <c r="CI233">
        <v>1</v>
      </c>
      <c r="CJ233">
        <v>1</v>
      </c>
      <c r="CK233">
        <v>23</v>
      </c>
    </row>
    <row r="234" spans="1:89" x14ac:dyDescent="0.3">
      <c r="A234" t="s">
        <v>72</v>
      </c>
      <c r="B234" t="s">
        <v>73</v>
      </c>
      <c r="C234" t="s">
        <v>74</v>
      </c>
      <c r="E234" t="str">
        <f>"GAB2011583"</f>
        <v>GAB2011583</v>
      </c>
      <c r="F234" s="3">
        <v>44817</v>
      </c>
      <c r="G234">
        <v>202306</v>
      </c>
      <c r="H234" t="s">
        <v>75</v>
      </c>
      <c r="I234" t="s">
        <v>76</v>
      </c>
      <c r="J234" t="s">
        <v>77</v>
      </c>
      <c r="L234" t="s">
        <v>707</v>
      </c>
      <c r="M234" t="s">
        <v>708</v>
      </c>
      <c r="N234" t="s">
        <v>826</v>
      </c>
      <c r="O234" t="s">
        <v>81</v>
      </c>
      <c r="P234" t="str">
        <f>"CT075957"</f>
        <v>CT075957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26.99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0.1</v>
      </c>
      <c r="BJ234">
        <v>1.6</v>
      </c>
      <c r="BK234">
        <v>2</v>
      </c>
      <c r="BL234">
        <v>70.53</v>
      </c>
      <c r="BM234">
        <v>10.58</v>
      </c>
      <c r="BN234">
        <v>81.11</v>
      </c>
      <c r="BO234">
        <v>81.11</v>
      </c>
      <c r="BQ234" t="s">
        <v>827</v>
      </c>
      <c r="BR234" t="s">
        <v>83</v>
      </c>
      <c r="BS234" s="3">
        <v>44818</v>
      </c>
      <c r="BT234" s="4">
        <v>0.53472222222222221</v>
      </c>
      <c r="BU234" t="s">
        <v>828</v>
      </c>
      <c r="BV234" t="s">
        <v>106</v>
      </c>
      <c r="BY234">
        <v>8123.83</v>
      </c>
      <c r="BZ234" t="s">
        <v>86</v>
      </c>
      <c r="CA234" t="s">
        <v>712</v>
      </c>
      <c r="CC234" t="s">
        <v>708</v>
      </c>
      <c r="CD234">
        <v>6529</v>
      </c>
      <c r="CE234" t="s">
        <v>108</v>
      </c>
      <c r="CI234">
        <v>1</v>
      </c>
      <c r="CJ234">
        <v>1</v>
      </c>
      <c r="CK234">
        <v>21</v>
      </c>
    </row>
    <row r="235" spans="1:89" x14ac:dyDescent="0.3">
      <c r="A235" t="s">
        <v>72</v>
      </c>
      <c r="B235" t="s">
        <v>73</v>
      </c>
      <c r="C235" t="s">
        <v>74</v>
      </c>
      <c r="E235" t="str">
        <f>"GAB2011584"</f>
        <v>GAB2011584</v>
      </c>
      <c r="F235" s="3">
        <v>44817</v>
      </c>
      <c r="G235">
        <v>202306</v>
      </c>
      <c r="H235" t="s">
        <v>75</v>
      </c>
      <c r="I235" t="s">
        <v>76</v>
      </c>
      <c r="J235" t="s">
        <v>77</v>
      </c>
      <c r="L235" t="s">
        <v>75</v>
      </c>
      <c r="M235" t="s">
        <v>76</v>
      </c>
      <c r="N235" t="s">
        <v>755</v>
      </c>
      <c r="O235" t="s">
        <v>81</v>
      </c>
      <c r="P235" t="str">
        <f>"CT075958"</f>
        <v>CT075958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21.09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0.1</v>
      </c>
      <c r="BJ235">
        <v>2.2000000000000002</v>
      </c>
      <c r="BK235">
        <v>2.5</v>
      </c>
      <c r="BL235">
        <v>55.1</v>
      </c>
      <c r="BM235">
        <v>8.27</v>
      </c>
      <c r="BN235">
        <v>63.37</v>
      </c>
      <c r="BO235">
        <v>63.37</v>
      </c>
      <c r="BQ235" t="s">
        <v>756</v>
      </c>
      <c r="BR235" t="s">
        <v>83</v>
      </c>
      <c r="BS235" s="3">
        <v>44818</v>
      </c>
      <c r="BT235" s="4">
        <v>0.36458333333333331</v>
      </c>
      <c r="BU235" t="s">
        <v>829</v>
      </c>
      <c r="BV235" t="s">
        <v>85</v>
      </c>
      <c r="BY235">
        <v>10914.08</v>
      </c>
      <c r="BZ235" t="s">
        <v>86</v>
      </c>
      <c r="CA235" t="s">
        <v>758</v>
      </c>
      <c r="CC235" t="s">
        <v>76</v>
      </c>
      <c r="CD235">
        <v>7441</v>
      </c>
      <c r="CE235" t="s">
        <v>108</v>
      </c>
      <c r="CI235">
        <v>1</v>
      </c>
      <c r="CJ235">
        <v>1</v>
      </c>
      <c r="CK235">
        <v>22</v>
      </c>
    </row>
    <row r="236" spans="1:89" x14ac:dyDescent="0.3">
      <c r="A236" t="s">
        <v>72</v>
      </c>
      <c r="B236" t="s">
        <v>73</v>
      </c>
      <c r="C236" t="s">
        <v>74</v>
      </c>
      <c r="E236" t="str">
        <f>"GAB2011587"</f>
        <v>GAB2011587</v>
      </c>
      <c r="F236" s="3">
        <v>44817</v>
      </c>
      <c r="G236">
        <v>202306</v>
      </c>
      <c r="H236" t="s">
        <v>75</v>
      </c>
      <c r="I236" t="s">
        <v>76</v>
      </c>
      <c r="J236" t="s">
        <v>77</v>
      </c>
      <c r="L236" t="s">
        <v>401</v>
      </c>
      <c r="M236" t="s">
        <v>402</v>
      </c>
      <c r="N236" t="s">
        <v>830</v>
      </c>
      <c r="O236" t="s">
        <v>81</v>
      </c>
      <c r="P236" t="str">
        <f>"010481"</f>
        <v>010481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26.99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0.7</v>
      </c>
      <c r="BJ236">
        <v>1.7</v>
      </c>
      <c r="BK236">
        <v>2</v>
      </c>
      <c r="BL236">
        <v>70.53</v>
      </c>
      <c r="BM236">
        <v>10.58</v>
      </c>
      <c r="BN236">
        <v>81.11</v>
      </c>
      <c r="BO236">
        <v>81.11</v>
      </c>
      <c r="BQ236" t="s">
        <v>831</v>
      </c>
      <c r="BR236" t="s">
        <v>83</v>
      </c>
      <c r="BS236" s="3">
        <v>44818</v>
      </c>
      <c r="BT236" s="4">
        <v>0.35555555555555557</v>
      </c>
      <c r="BU236" t="s">
        <v>832</v>
      </c>
      <c r="BV236" t="s">
        <v>85</v>
      </c>
      <c r="BY236">
        <v>8464.83</v>
      </c>
      <c r="BZ236" t="s">
        <v>86</v>
      </c>
      <c r="CA236" t="s">
        <v>833</v>
      </c>
      <c r="CC236" t="s">
        <v>402</v>
      </c>
      <c r="CD236">
        <v>1619</v>
      </c>
      <c r="CE236" t="s">
        <v>834</v>
      </c>
      <c r="CI236">
        <v>1</v>
      </c>
      <c r="CJ236">
        <v>1</v>
      </c>
      <c r="CK236">
        <v>21</v>
      </c>
    </row>
    <row r="237" spans="1:89" x14ac:dyDescent="0.3">
      <c r="A237" t="s">
        <v>72</v>
      </c>
      <c r="B237" t="s">
        <v>73</v>
      </c>
      <c r="C237" t="s">
        <v>74</v>
      </c>
      <c r="E237" t="str">
        <f>"GAB2011588"</f>
        <v>GAB2011588</v>
      </c>
      <c r="F237" s="3">
        <v>44817</v>
      </c>
      <c r="G237">
        <v>202306</v>
      </c>
      <c r="H237" t="s">
        <v>75</v>
      </c>
      <c r="I237" t="s">
        <v>76</v>
      </c>
      <c r="J237" t="s">
        <v>77</v>
      </c>
      <c r="L237" t="s">
        <v>89</v>
      </c>
      <c r="M237" t="s">
        <v>90</v>
      </c>
      <c r="N237" t="s">
        <v>91</v>
      </c>
      <c r="O237" t="s">
        <v>81</v>
      </c>
      <c r="P237" t="str">
        <f>"CT075963 CT075918"</f>
        <v>CT075963 CT075918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33.74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1.4</v>
      </c>
      <c r="BJ237">
        <v>2.5</v>
      </c>
      <c r="BK237">
        <v>2.5</v>
      </c>
      <c r="BL237">
        <v>88.16</v>
      </c>
      <c r="BM237">
        <v>13.22</v>
      </c>
      <c r="BN237">
        <v>101.38</v>
      </c>
      <c r="BO237">
        <v>101.38</v>
      </c>
      <c r="BQ237" t="s">
        <v>96</v>
      </c>
      <c r="BR237" t="s">
        <v>83</v>
      </c>
      <c r="BS237" s="3">
        <v>44818</v>
      </c>
      <c r="BT237" s="4">
        <v>0.3979166666666667</v>
      </c>
      <c r="BU237" t="s">
        <v>93</v>
      </c>
      <c r="BV237" t="s">
        <v>85</v>
      </c>
      <c r="BY237">
        <v>12257.28</v>
      </c>
      <c r="BZ237" t="s">
        <v>86</v>
      </c>
      <c r="CA237" t="s">
        <v>94</v>
      </c>
      <c r="CC237" t="s">
        <v>90</v>
      </c>
      <c r="CD237">
        <v>157</v>
      </c>
      <c r="CE237" t="s">
        <v>679</v>
      </c>
      <c r="CI237">
        <v>1</v>
      </c>
      <c r="CJ237">
        <v>1</v>
      </c>
      <c r="CK237">
        <v>21</v>
      </c>
    </row>
    <row r="238" spans="1:89" x14ac:dyDescent="0.3">
      <c r="A238" t="s">
        <v>72</v>
      </c>
      <c r="B238" t="s">
        <v>73</v>
      </c>
      <c r="C238" t="s">
        <v>74</v>
      </c>
      <c r="E238" t="str">
        <f>"GAB2011590"</f>
        <v>GAB2011590</v>
      </c>
      <c r="F238" s="3">
        <v>44817</v>
      </c>
      <c r="G238">
        <v>202306</v>
      </c>
      <c r="H238" t="s">
        <v>75</v>
      </c>
      <c r="I238" t="s">
        <v>76</v>
      </c>
      <c r="J238" t="s">
        <v>77</v>
      </c>
      <c r="L238" t="s">
        <v>783</v>
      </c>
      <c r="M238" t="s">
        <v>784</v>
      </c>
      <c r="N238" t="s">
        <v>785</v>
      </c>
      <c r="O238" t="s">
        <v>81</v>
      </c>
      <c r="P238" t="str">
        <f>"CT075967"</f>
        <v>CT075967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64.11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2.5</v>
      </c>
      <c r="BK238">
        <v>2.5</v>
      </c>
      <c r="BL238">
        <v>167.52</v>
      </c>
      <c r="BM238">
        <v>25.13</v>
      </c>
      <c r="BN238">
        <v>192.65</v>
      </c>
      <c r="BO238">
        <v>192.65</v>
      </c>
      <c r="BQ238" t="s">
        <v>786</v>
      </c>
      <c r="BR238" t="s">
        <v>83</v>
      </c>
      <c r="BS238" s="3">
        <v>44818</v>
      </c>
      <c r="BT238" s="4">
        <v>0.39583333333333331</v>
      </c>
      <c r="BU238" t="s">
        <v>835</v>
      </c>
      <c r="BV238" t="s">
        <v>85</v>
      </c>
      <c r="BY238">
        <v>12496.8</v>
      </c>
      <c r="BZ238" t="s">
        <v>86</v>
      </c>
      <c r="CA238" t="s">
        <v>836</v>
      </c>
      <c r="CC238" t="s">
        <v>784</v>
      </c>
      <c r="CD238">
        <v>250</v>
      </c>
      <c r="CE238" t="s">
        <v>122</v>
      </c>
      <c r="CI238">
        <v>1</v>
      </c>
      <c r="CJ238">
        <v>1</v>
      </c>
      <c r="CK238">
        <v>23</v>
      </c>
    </row>
    <row r="239" spans="1:89" x14ac:dyDescent="0.3">
      <c r="A239" t="s">
        <v>72</v>
      </c>
      <c r="B239" t="s">
        <v>73</v>
      </c>
      <c r="C239" t="s">
        <v>74</v>
      </c>
      <c r="E239" t="str">
        <f>"GAB2011591"</f>
        <v>GAB2011591</v>
      </c>
      <c r="F239" s="3">
        <v>44817</v>
      </c>
      <c r="G239">
        <v>202306</v>
      </c>
      <c r="H239" t="s">
        <v>75</v>
      </c>
      <c r="I239" t="s">
        <v>76</v>
      </c>
      <c r="J239" t="s">
        <v>77</v>
      </c>
      <c r="L239" t="s">
        <v>101</v>
      </c>
      <c r="M239" t="s">
        <v>102</v>
      </c>
      <c r="N239" t="s">
        <v>178</v>
      </c>
      <c r="O239" t="s">
        <v>81</v>
      </c>
      <c r="P239" t="str">
        <f>"CT075972"</f>
        <v>CT075972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26.99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15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0.1</v>
      </c>
      <c r="BJ239">
        <v>1.6</v>
      </c>
      <c r="BK239">
        <v>2</v>
      </c>
      <c r="BL239">
        <v>85.53</v>
      </c>
      <c r="BM239">
        <v>12.83</v>
      </c>
      <c r="BN239">
        <v>98.36</v>
      </c>
      <c r="BO239">
        <v>98.36</v>
      </c>
      <c r="BQ239" t="s">
        <v>179</v>
      </c>
      <c r="BR239" t="s">
        <v>83</v>
      </c>
      <c r="BS239" s="3">
        <v>44818</v>
      </c>
      <c r="BT239" s="4">
        <v>0.39444444444444443</v>
      </c>
      <c r="BU239" t="s">
        <v>837</v>
      </c>
      <c r="BV239" t="s">
        <v>85</v>
      </c>
      <c r="BY239">
        <v>8208</v>
      </c>
      <c r="BZ239" t="s">
        <v>181</v>
      </c>
      <c r="CA239" t="s">
        <v>182</v>
      </c>
      <c r="CC239" t="s">
        <v>102</v>
      </c>
      <c r="CD239">
        <v>1862</v>
      </c>
      <c r="CE239" t="s">
        <v>108</v>
      </c>
      <c r="CI239">
        <v>1</v>
      </c>
      <c r="CJ239">
        <v>1</v>
      </c>
      <c r="CK239">
        <v>21</v>
      </c>
    </row>
    <row r="240" spans="1:89" x14ac:dyDescent="0.3">
      <c r="A240" t="s">
        <v>72</v>
      </c>
      <c r="B240" t="s">
        <v>73</v>
      </c>
      <c r="C240" t="s">
        <v>74</v>
      </c>
      <c r="E240" t="str">
        <f>"GAB2011592"</f>
        <v>GAB2011592</v>
      </c>
      <c r="F240" s="3">
        <v>44817</v>
      </c>
      <c r="G240">
        <v>202306</v>
      </c>
      <c r="H240" t="s">
        <v>75</v>
      </c>
      <c r="I240" t="s">
        <v>76</v>
      </c>
      <c r="J240" t="s">
        <v>77</v>
      </c>
      <c r="L240" t="s">
        <v>206</v>
      </c>
      <c r="M240" t="s">
        <v>206</v>
      </c>
      <c r="N240" t="s">
        <v>207</v>
      </c>
      <c r="O240" t="s">
        <v>81</v>
      </c>
      <c r="P240" t="str">
        <f>"CT075973"</f>
        <v>CT075973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56.46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0.1</v>
      </c>
      <c r="BJ240">
        <v>3</v>
      </c>
      <c r="BK240">
        <v>3</v>
      </c>
      <c r="BL240">
        <v>147.52000000000001</v>
      </c>
      <c r="BM240">
        <v>22.13</v>
      </c>
      <c r="BN240">
        <v>169.65</v>
      </c>
      <c r="BO240">
        <v>169.65</v>
      </c>
      <c r="BQ240" t="s">
        <v>191</v>
      </c>
      <c r="BR240" t="s">
        <v>83</v>
      </c>
      <c r="BS240" s="3">
        <v>44818</v>
      </c>
      <c r="BT240" s="4">
        <v>0.43541666666666662</v>
      </c>
      <c r="BU240" t="s">
        <v>838</v>
      </c>
      <c r="BV240" t="s">
        <v>85</v>
      </c>
      <c r="BY240">
        <v>14760</v>
      </c>
      <c r="BZ240" t="s">
        <v>86</v>
      </c>
      <c r="CA240" t="s">
        <v>839</v>
      </c>
      <c r="CC240" t="s">
        <v>206</v>
      </c>
      <c r="CD240">
        <v>7646</v>
      </c>
      <c r="CE240" t="s">
        <v>108</v>
      </c>
      <c r="CI240">
        <v>1</v>
      </c>
      <c r="CJ240">
        <v>1</v>
      </c>
      <c r="CK240">
        <v>24</v>
      </c>
    </row>
    <row r="241" spans="1:89" x14ac:dyDescent="0.3">
      <c r="A241" t="s">
        <v>72</v>
      </c>
      <c r="B241" t="s">
        <v>73</v>
      </c>
      <c r="C241" t="s">
        <v>74</v>
      </c>
      <c r="E241" t="str">
        <f>"GAB2011593"</f>
        <v>GAB2011593</v>
      </c>
      <c r="F241" s="3">
        <v>44817</v>
      </c>
      <c r="G241">
        <v>202306</v>
      </c>
      <c r="H241" t="s">
        <v>75</v>
      </c>
      <c r="I241" t="s">
        <v>76</v>
      </c>
      <c r="J241" t="s">
        <v>77</v>
      </c>
      <c r="L241" t="s">
        <v>116</v>
      </c>
      <c r="M241" t="s">
        <v>117</v>
      </c>
      <c r="N241" t="s">
        <v>118</v>
      </c>
      <c r="O241" t="s">
        <v>81</v>
      </c>
      <c r="P241" t="str">
        <f>"CT075975"</f>
        <v>CT075975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33.74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0.1</v>
      </c>
      <c r="BJ241">
        <v>2.1</v>
      </c>
      <c r="BK241">
        <v>2.5</v>
      </c>
      <c r="BL241">
        <v>88.16</v>
      </c>
      <c r="BM241">
        <v>13.22</v>
      </c>
      <c r="BN241">
        <v>101.38</v>
      </c>
      <c r="BO241">
        <v>101.38</v>
      </c>
      <c r="BQ241" t="s">
        <v>119</v>
      </c>
      <c r="BR241" t="s">
        <v>83</v>
      </c>
      <c r="BS241" s="3">
        <v>44818</v>
      </c>
      <c r="BT241" s="4">
        <v>0.41666666666666669</v>
      </c>
      <c r="BU241" t="s">
        <v>120</v>
      </c>
      <c r="BV241" t="s">
        <v>85</v>
      </c>
      <c r="BY241">
        <v>10423.200000000001</v>
      </c>
      <c r="BZ241" t="s">
        <v>86</v>
      </c>
      <c r="CA241" t="s">
        <v>121</v>
      </c>
      <c r="CC241" t="s">
        <v>117</v>
      </c>
      <c r="CD241">
        <v>9459</v>
      </c>
      <c r="CE241" t="s">
        <v>840</v>
      </c>
      <c r="CI241">
        <v>1</v>
      </c>
      <c r="CJ241">
        <v>1</v>
      </c>
      <c r="CK241">
        <v>21</v>
      </c>
    </row>
    <row r="242" spans="1:89" x14ac:dyDescent="0.3">
      <c r="A242" t="s">
        <v>72</v>
      </c>
      <c r="B242" t="s">
        <v>73</v>
      </c>
      <c r="C242" t="s">
        <v>74</v>
      </c>
      <c r="E242" t="str">
        <f>"009942728273"</f>
        <v>009942728273</v>
      </c>
      <c r="F242" s="3">
        <v>44817</v>
      </c>
      <c r="G242">
        <v>202306</v>
      </c>
      <c r="H242" t="s">
        <v>841</v>
      </c>
      <c r="I242" t="s">
        <v>842</v>
      </c>
      <c r="J242" t="s">
        <v>843</v>
      </c>
      <c r="L242" t="s">
        <v>75</v>
      </c>
      <c r="M242" t="s">
        <v>76</v>
      </c>
      <c r="N242" t="s">
        <v>844</v>
      </c>
      <c r="O242" t="s">
        <v>124</v>
      </c>
      <c r="P242" t="str">
        <f>"JNX0219511537-1"</f>
        <v>JNX0219511537-1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52.2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2</v>
      </c>
      <c r="BI242">
        <v>4</v>
      </c>
      <c r="BJ242">
        <v>3.4</v>
      </c>
      <c r="BK242">
        <v>4</v>
      </c>
      <c r="BL242">
        <v>141.65</v>
      </c>
      <c r="BM242">
        <v>21.25</v>
      </c>
      <c r="BN242">
        <v>162.9</v>
      </c>
      <c r="BO242">
        <v>162.9</v>
      </c>
      <c r="BR242" t="s">
        <v>845</v>
      </c>
      <c r="BS242" s="3">
        <v>44819</v>
      </c>
      <c r="BT242" s="4">
        <v>0.4458333333333333</v>
      </c>
      <c r="BU242" t="s">
        <v>361</v>
      </c>
      <c r="BV242" t="s">
        <v>85</v>
      </c>
      <c r="BY242">
        <v>17161.38</v>
      </c>
      <c r="BZ242" t="s">
        <v>546</v>
      </c>
      <c r="CA242" t="s">
        <v>362</v>
      </c>
      <c r="CC242" t="s">
        <v>76</v>
      </c>
      <c r="CD242">
        <v>8000</v>
      </c>
      <c r="CE242" t="s">
        <v>128</v>
      </c>
      <c r="CI242">
        <v>3</v>
      </c>
      <c r="CJ242">
        <v>2</v>
      </c>
      <c r="CK242">
        <v>41</v>
      </c>
    </row>
    <row r="243" spans="1:89" x14ac:dyDescent="0.3">
      <c r="A243" t="s">
        <v>72</v>
      </c>
      <c r="B243" t="s">
        <v>73</v>
      </c>
      <c r="C243" t="s">
        <v>74</v>
      </c>
      <c r="E243" t="str">
        <f>"GAB2011495"</f>
        <v>GAB2011495</v>
      </c>
      <c r="F243" s="3">
        <v>44811</v>
      </c>
      <c r="G243">
        <v>202306</v>
      </c>
      <c r="H243" t="s">
        <v>75</v>
      </c>
      <c r="I243" t="s">
        <v>76</v>
      </c>
      <c r="J243" t="s">
        <v>77</v>
      </c>
      <c r="L243" t="s">
        <v>101</v>
      </c>
      <c r="M243" t="s">
        <v>102</v>
      </c>
      <c r="N243" t="s">
        <v>846</v>
      </c>
      <c r="O243" t="s">
        <v>124</v>
      </c>
      <c r="P243" t="str">
        <f>"CT074993"</f>
        <v>CT074993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88.78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4</v>
      </c>
      <c r="BI243">
        <v>21</v>
      </c>
      <c r="BJ243">
        <v>31.5</v>
      </c>
      <c r="BK243">
        <v>32</v>
      </c>
      <c r="BL243">
        <v>237.22</v>
      </c>
      <c r="BM243">
        <v>35.58</v>
      </c>
      <c r="BN243">
        <v>272.8</v>
      </c>
      <c r="BO243">
        <v>272.8</v>
      </c>
      <c r="BQ243" t="s">
        <v>847</v>
      </c>
      <c r="BR243" t="s">
        <v>83</v>
      </c>
      <c r="BS243" s="3">
        <v>44813</v>
      </c>
      <c r="BT243" s="4">
        <v>0.3979166666666667</v>
      </c>
      <c r="BU243" t="s">
        <v>848</v>
      </c>
      <c r="BV243" t="s">
        <v>85</v>
      </c>
      <c r="BY243">
        <v>157555.38</v>
      </c>
      <c r="CA243" t="s">
        <v>589</v>
      </c>
      <c r="CC243" t="s">
        <v>102</v>
      </c>
      <c r="CD243">
        <v>2092</v>
      </c>
      <c r="CE243" t="s">
        <v>128</v>
      </c>
      <c r="CI243">
        <v>3</v>
      </c>
      <c r="CJ243">
        <v>2</v>
      </c>
      <c r="CK243">
        <v>41</v>
      </c>
    </row>
    <row r="244" spans="1:89" x14ac:dyDescent="0.3">
      <c r="A244" t="s">
        <v>72</v>
      </c>
      <c r="B244" t="s">
        <v>73</v>
      </c>
      <c r="C244" t="s">
        <v>74</v>
      </c>
      <c r="E244" t="str">
        <f>"GAB2011499"</f>
        <v>GAB2011499</v>
      </c>
      <c r="F244" s="3">
        <v>44811</v>
      </c>
      <c r="G244">
        <v>202306</v>
      </c>
      <c r="H244" t="s">
        <v>75</v>
      </c>
      <c r="I244" t="s">
        <v>76</v>
      </c>
      <c r="J244" t="s">
        <v>77</v>
      </c>
      <c r="L244" t="s">
        <v>849</v>
      </c>
      <c r="M244" t="s">
        <v>850</v>
      </c>
      <c r="N244" t="s">
        <v>851</v>
      </c>
      <c r="O244" t="s">
        <v>124</v>
      </c>
      <c r="P244" t="str">
        <f>"CT075874"</f>
        <v>CT075874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73.63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5.9</v>
      </c>
      <c r="BJ244">
        <v>12.4</v>
      </c>
      <c r="BK244">
        <v>13</v>
      </c>
      <c r="BL244">
        <v>197.63</v>
      </c>
      <c r="BM244">
        <v>29.64</v>
      </c>
      <c r="BN244">
        <v>227.27</v>
      </c>
      <c r="BO244">
        <v>227.27</v>
      </c>
      <c r="BQ244" t="s">
        <v>254</v>
      </c>
      <c r="BR244" t="s">
        <v>83</v>
      </c>
      <c r="BS244" s="3">
        <v>44813</v>
      </c>
      <c r="BT244" s="4">
        <v>0.4777777777777778</v>
      </c>
      <c r="BU244" t="s">
        <v>852</v>
      </c>
      <c r="BV244" t="s">
        <v>85</v>
      </c>
      <c r="BY244">
        <v>61912.639999999999</v>
      </c>
      <c r="CA244" t="s">
        <v>853</v>
      </c>
      <c r="CC244" t="s">
        <v>850</v>
      </c>
      <c r="CD244">
        <v>2571</v>
      </c>
      <c r="CE244" t="s">
        <v>128</v>
      </c>
      <c r="CI244">
        <v>4</v>
      </c>
      <c r="CJ244">
        <v>2</v>
      </c>
      <c r="CK244">
        <v>43</v>
      </c>
    </row>
    <row r="245" spans="1:89" x14ac:dyDescent="0.3">
      <c r="A245" t="s">
        <v>72</v>
      </c>
      <c r="B245" t="s">
        <v>73</v>
      </c>
      <c r="C245" t="s">
        <v>74</v>
      </c>
      <c r="E245" t="str">
        <f>"GAB2011503"</f>
        <v>GAB2011503</v>
      </c>
      <c r="F245" s="3">
        <v>44811</v>
      </c>
      <c r="G245">
        <v>202306</v>
      </c>
      <c r="H245" t="s">
        <v>75</v>
      </c>
      <c r="I245" t="s">
        <v>76</v>
      </c>
      <c r="J245" t="s">
        <v>77</v>
      </c>
      <c r="L245" t="s">
        <v>141</v>
      </c>
      <c r="M245" t="s">
        <v>142</v>
      </c>
      <c r="N245" t="s">
        <v>690</v>
      </c>
      <c r="O245" t="s">
        <v>124</v>
      </c>
      <c r="P245" t="str">
        <f>"CT075876"</f>
        <v>CT075876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52.2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4</v>
      </c>
      <c r="BJ245">
        <v>12.6</v>
      </c>
      <c r="BK245">
        <v>13</v>
      </c>
      <c r="BL245">
        <v>141.65</v>
      </c>
      <c r="BM245">
        <v>21.25</v>
      </c>
      <c r="BN245">
        <v>162.9</v>
      </c>
      <c r="BO245">
        <v>162.9</v>
      </c>
      <c r="BQ245" t="s">
        <v>745</v>
      </c>
      <c r="BR245" t="s">
        <v>83</v>
      </c>
      <c r="BS245" s="3">
        <v>44813</v>
      </c>
      <c r="BT245" s="4">
        <v>0.3888888888888889</v>
      </c>
      <c r="BU245" t="s">
        <v>692</v>
      </c>
      <c r="BV245" t="s">
        <v>85</v>
      </c>
      <c r="BY245">
        <v>63028.02</v>
      </c>
      <c r="CA245" t="s">
        <v>146</v>
      </c>
      <c r="CC245" t="s">
        <v>142</v>
      </c>
      <c r="CD245">
        <v>2194</v>
      </c>
      <c r="CE245" t="s">
        <v>128</v>
      </c>
      <c r="CI245">
        <v>3</v>
      </c>
      <c r="CJ245">
        <v>2</v>
      </c>
      <c r="CK245">
        <v>41</v>
      </c>
    </row>
    <row r="246" spans="1:89" x14ac:dyDescent="0.3">
      <c r="A246" t="s">
        <v>72</v>
      </c>
      <c r="B246" t="s">
        <v>73</v>
      </c>
      <c r="C246" t="s">
        <v>74</v>
      </c>
      <c r="E246" t="str">
        <f>"GAB2011504"</f>
        <v>GAB2011504</v>
      </c>
      <c r="F246" s="3">
        <v>44811</v>
      </c>
      <c r="G246">
        <v>202306</v>
      </c>
      <c r="H246" t="s">
        <v>75</v>
      </c>
      <c r="I246" t="s">
        <v>76</v>
      </c>
      <c r="J246" t="s">
        <v>77</v>
      </c>
      <c r="L246" t="s">
        <v>89</v>
      </c>
      <c r="M246" t="s">
        <v>90</v>
      </c>
      <c r="N246" t="s">
        <v>219</v>
      </c>
      <c r="O246" t="s">
        <v>124</v>
      </c>
      <c r="P246" t="str">
        <f>"CT075770"</f>
        <v>CT075770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52.2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2.2999999999999998</v>
      </c>
      <c r="BK246">
        <v>3</v>
      </c>
      <c r="BL246">
        <v>141.65</v>
      </c>
      <c r="BM246">
        <v>21.25</v>
      </c>
      <c r="BN246">
        <v>162.9</v>
      </c>
      <c r="BO246">
        <v>162.9</v>
      </c>
      <c r="BQ246" t="s">
        <v>854</v>
      </c>
      <c r="BR246" t="s">
        <v>83</v>
      </c>
      <c r="BS246" s="3">
        <v>44813</v>
      </c>
      <c r="BT246" s="4">
        <v>0.42222222222222222</v>
      </c>
      <c r="BU246" t="s">
        <v>855</v>
      </c>
      <c r="BV246" t="s">
        <v>85</v>
      </c>
      <c r="BY246">
        <v>11678.94</v>
      </c>
      <c r="CA246" t="s">
        <v>856</v>
      </c>
      <c r="CC246" t="s">
        <v>90</v>
      </c>
      <c r="CD246">
        <v>157</v>
      </c>
      <c r="CE246" t="s">
        <v>128</v>
      </c>
      <c r="CI246">
        <v>3</v>
      </c>
      <c r="CJ246">
        <v>2</v>
      </c>
      <c r="CK246">
        <v>41</v>
      </c>
    </row>
    <row r="247" spans="1:89" x14ac:dyDescent="0.3">
      <c r="A247" t="s">
        <v>72</v>
      </c>
      <c r="B247" t="s">
        <v>73</v>
      </c>
      <c r="C247" t="s">
        <v>74</v>
      </c>
      <c r="E247" t="str">
        <f>"GAB2011508"</f>
        <v>GAB2011508</v>
      </c>
      <c r="F247" s="3">
        <v>44811</v>
      </c>
      <c r="G247">
        <v>202306</v>
      </c>
      <c r="H247" t="s">
        <v>75</v>
      </c>
      <c r="I247" t="s">
        <v>76</v>
      </c>
      <c r="J247" t="s">
        <v>77</v>
      </c>
      <c r="L247" t="s">
        <v>638</v>
      </c>
      <c r="M247" t="s">
        <v>639</v>
      </c>
      <c r="N247" t="s">
        <v>640</v>
      </c>
      <c r="O247" t="s">
        <v>124</v>
      </c>
      <c r="P247" t="str">
        <f>"CT075884"</f>
        <v>CT075884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73.63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0.3</v>
      </c>
      <c r="BJ247">
        <v>2.9</v>
      </c>
      <c r="BK247">
        <v>3</v>
      </c>
      <c r="BL247">
        <v>197.63</v>
      </c>
      <c r="BM247">
        <v>29.64</v>
      </c>
      <c r="BN247">
        <v>227.27</v>
      </c>
      <c r="BO247">
        <v>227.27</v>
      </c>
      <c r="BQ247" t="s">
        <v>641</v>
      </c>
      <c r="BR247" t="s">
        <v>83</v>
      </c>
      <c r="BS247" s="3">
        <v>44813</v>
      </c>
      <c r="BT247" s="4">
        <v>0.67291666666666661</v>
      </c>
      <c r="BU247" t="s">
        <v>857</v>
      </c>
      <c r="BV247" t="s">
        <v>85</v>
      </c>
      <c r="BY247">
        <v>14432.36</v>
      </c>
      <c r="CA247" t="s">
        <v>858</v>
      </c>
      <c r="CC247" t="s">
        <v>639</v>
      </c>
      <c r="CD247">
        <v>1039</v>
      </c>
      <c r="CE247" t="s">
        <v>128</v>
      </c>
      <c r="CI247">
        <v>4</v>
      </c>
      <c r="CJ247">
        <v>2</v>
      </c>
      <c r="CK247">
        <v>43</v>
      </c>
    </row>
    <row r="248" spans="1:89" x14ac:dyDescent="0.3">
      <c r="A248" t="s">
        <v>72</v>
      </c>
      <c r="B248" t="s">
        <v>73</v>
      </c>
      <c r="C248" t="s">
        <v>74</v>
      </c>
      <c r="E248" t="str">
        <f>"GAB2011511"</f>
        <v>GAB2011511</v>
      </c>
      <c r="F248" s="3">
        <v>44812</v>
      </c>
      <c r="G248">
        <v>202306</v>
      </c>
      <c r="H248" t="s">
        <v>75</v>
      </c>
      <c r="I248" t="s">
        <v>76</v>
      </c>
      <c r="J248" t="s">
        <v>77</v>
      </c>
      <c r="L248" t="s">
        <v>78</v>
      </c>
      <c r="M248" t="s">
        <v>79</v>
      </c>
      <c r="N248" t="s">
        <v>859</v>
      </c>
      <c r="O248" t="s">
        <v>124</v>
      </c>
      <c r="P248" t="str">
        <f>"CT075888"</f>
        <v>CT075888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52.2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0.3</v>
      </c>
      <c r="BJ248">
        <v>2.5</v>
      </c>
      <c r="BK248">
        <v>3</v>
      </c>
      <c r="BL248">
        <v>141.65</v>
      </c>
      <c r="BM248">
        <v>21.25</v>
      </c>
      <c r="BN248">
        <v>162.9</v>
      </c>
      <c r="BO248">
        <v>162.9</v>
      </c>
      <c r="BR248" t="s">
        <v>83</v>
      </c>
      <c r="BS248" s="3">
        <v>44816</v>
      </c>
      <c r="BT248" s="4">
        <v>0.54583333333333328</v>
      </c>
      <c r="BU248" t="s">
        <v>525</v>
      </c>
      <c r="BV248" t="s">
        <v>85</v>
      </c>
      <c r="BY248">
        <v>12710.88</v>
      </c>
      <c r="CA248" t="s">
        <v>214</v>
      </c>
      <c r="CC248" t="s">
        <v>79</v>
      </c>
      <c r="CD248">
        <v>182</v>
      </c>
      <c r="CE248" t="s">
        <v>128</v>
      </c>
      <c r="CI248">
        <v>3</v>
      </c>
      <c r="CJ248">
        <v>2</v>
      </c>
      <c r="CK248">
        <v>41</v>
      </c>
    </row>
    <row r="249" spans="1:89" x14ac:dyDescent="0.3">
      <c r="A249" t="s">
        <v>72</v>
      </c>
      <c r="B249" t="s">
        <v>73</v>
      </c>
      <c r="C249" t="s">
        <v>74</v>
      </c>
      <c r="E249" t="str">
        <f>"GAB2011514"</f>
        <v>GAB2011514</v>
      </c>
      <c r="F249" s="3">
        <v>44812</v>
      </c>
      <c r="G249">
        <v>202306</v>
      </c>
      <c r="H249" t="s">
        <v>75</v>
      </c>
      <c r="I249" t="s">
        <v>76</v>
      </c>
      <c r="J249" t="s">
        <v>77</v>
      </c>
      <c r="L249" t="s">
        <v>289</v>
      </c>
      <c r="M249" t="s">
        <v>290</v>
      </c>
      <c r="N249" t="s">
        <v>860</v>
      </c>
      <c r="O249" t="s">
        <v>124</v>
      </c>
      <c r="P249" t="str">
        <f>"CT075605"</f>
        <v>CT075605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82.32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6.1</v>
      </c>
      <c r="BJ249">
        <v>28.1</v>
      </c>
      <c r="BK249">
        <v>29</v>
      </c>
      <c r="BL249">
        <v>220.35</v>
      </c>
      <c r="BM249">
        <v>33.049999999999997</v>
      </c>
      <c r="BN249">
        <v>253.4</v>
      </c>
      <c r="BO249">
        <v>253.4</v>
      </c>
      <c r="BQ249" t="s">
        <v>861</v>
      </c>
      <c r="BR249" t="s">
        <v>83</v>
      </c>
      <c r="BS249" s="3">
        <v>44816</v>
      </c>
      <c r="BT249" s="4">
        <v>0.61805555555555558</v>
      </c>
      <c r="BU249" t="s">
        <v>316</v>
      </c>
      <c r="BV249" t="s">
        <v>85</v>
      </c>
      <c r="BY249">
        <v>140662.5</v>
      </c>
      <c r="CA249" t="s">
        <v>686</v>
      </c>
      <c r="CC249" t="s">
        <v>290</v>
      </c>
      <c r="CD249">
        <v>4001</v>
      </c>
      <c r="CE249" t="s">
        <v>128</v>
      </c>
      <c r="CI249">
        <v>3</v>
      </c>
      <c r="CJ249">
        <v>2</v>
      </c>
      <c r="CK249">
        <v>41</v>
      </c>
    </row>
    <row r="250" spans="1:89" x14ac:dyDescent="0.3">
      <c r="A250" t="s">
        <v>72</v>
      </c>
      <c r="B250" t="s">
        <v>73</v>
      </c>
      <c r="C250" t="s">
        <v>74</v>
      </c>
      <c r="E250" t="str">
        <f>"GAB2011515"</f>
        <v>GAB2011515</v>
      </c>
      <c r="F250" s="3">
        <v>44812</v>
      </c>
      <c r="G250">
        <v>202306</v>
      </c>
      <c r="H250" t="s">
        <v>75</v>
      </c>
      <c r="I250" t="s">
        <v>76</v>
      </c>
      <c r="J250" t="s">
        <v>77</v>
      </c>
      <c r="L250" t="s">
        <v>109</v>
      </c>
      <c r="M250" t="s">
        <v>110</v>
      </c>
      <c r="N250" t="s">
        <v>152</v>
      </c>
      <c r="O250" t="s">
        <v>124</v>
      </c>
      <c r="P250" t="str">
        <f>"00094"</f>
        <v>00094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216.63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2</v>
      </c>
      <c r="BI250">
        <v>22.8</v>
      </c>
      <c r="BJ250">
        <v>52.4</v>
      </c>
      <c r="BK250">
        <v>53</v>
      </c>
      <c r="BL250">
        <v>571.29</v>
      </c>
      <c r="BM250">
        <v>85.69</v>
      </c>
      <c r="BN250">
        <v>656.98</v>
      </c>
      <c r="BO250">
        <v>656.98</v>
      </c>
      <c r="BQ250" t="s">
        <v>862</v>
      </c>
      <c r="BR250" t="s">
        <v>83</v>
      </c>
      <c r="BS250" s="3">
        <v>44818</v>
      </c>
      <c r="BT250" s="4">
        <v>0.50972222222222219</v>
      </c>
      <c r="BU250" t="s">
        <v>863</v>
      </c>
      <c r="BV250" t="s">
        <v>106</v>
      </c>
      <c r="BY250">
        <v>262096.68</v>
      </c>
      <c r="CA250" t="s">
        <v>864</v>
      </c>
      <c r="CC250" t="s">
        <v>110</v>
      </c>
      <c r="CD250">
        <v>300</v>
      </c>
      <c r="CE250" t="s">
        <v>128</v>
      </c>
      <c r="CI250">
        <v>4</v>
      </c>
      <c r="CJ250">
        <v>4</v>
      </c>
      <c r="CK250">
        <v>43</v>
      </c>
    </row>
    <row r="251" spans="1:89" x14ac:dyDescent="0.3">
      <c r="A251" t="s">
        <v>72</v>
      </c>
      <c r="B251" t="s">
        <v>73</v>
      </c>
      <c r="C251" t="s">
        <v>74</v>
      </c>
      <c r="E251" t="str">
        <f>"GAB2011517"</f>
        <v>GAB2011517</v>
      </c>
      <c r="F251" s="3">
        <v>44812</v>
      </c>
      <c r="G251">
        <v>202306</v>
      </c>
      <c r="H251" t="s">
        <v>75</v>
      </c>
      <c r="I251" t="s">
        <v>76</v>
      </c>
      <c r="J251" t="s">
        <v>77</v>
      </c>
      <c r="L251" t="s">
        <v>101</v>
      </c>
      <c r="M251" t="s">
        <v>102</v>
      </c>
      <c r="N251" t="s">
        <v>865</v>
      </c>
      <c r="O251" t="s">
        <v>124</v>
      </c>
      <c r="P251" t="str">
        <f>"CT075899"</f>
        <v>CT075899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52.2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1.8</v>
      </c>
      <c r="BJ251">
        <v>4.3</v>
      </c>
      <c r="BK251">
        <v>5</v>
      </c>
      <c r="BL251">
        <v>141.65</v>
      </c>
      <c r="BM251">
        <v>21.25</v>
      </c>
      <c r="BN251">
        <v>162.9</v>
      </c>
      <c r="BO251">
        <v>162.9</v>
      </c>
      <c r="BQ251" t="s">
        <v>373</v>
      </c>
      <c r="BR251" t="s">
        <v>83</v>
      </c>
      <c r="BS251" s="3">
        <v>44816</v>
      </c>
      <c r="BT251" s="4">
        <v>0.52013888888888882</v>
      </c>
      <c r="BU251" t="s">
        <v>866</v>
      </c>
      <c r="BV251" t="s">
        <v>85</v>
      </c>
      <c r="BY251">
        <v>21345.119999999999</v>
      </c>
      <c r="CA251" t="s">
        <v>867</v>
      </c>
      <c r="CC251" t="s">
        <v>102</v>
      </c>
      <c r="CD251">
        <v>2001</v>
      </c>
      <c r="CE251" t="s">
        <v>128</v>
      </c>
      <c r="CI251">
        <v>3</v>
      </c>
      <c r="CJ251">
        <v>2</v>
      </c>
      <c r="CK251">
        <v>41</v>
      </c>
    </row>
    <row r="252" spans="1:89" x14ac:dyDescent="0.3">
      <c r="A252" t="s">
        <v>72</v>
      </c>
      <c r="B252" t="s">
        <v>73</v>
      </c>
      <c r="C252" t="s">
        <v>74</v>
      </c>
      <c r="E252" t="str">
        <f>"GAB2011518"</f>
        <v>GAB2011518</v>
      </c>
      <c r="F252" s="3">
        <v>44812</v>
      </c>
      <c r="G252">
        <v>202306</v>
      </c>
      <c r="H252" t="s">
        <v>75</v>
      </c>
      <c r="I252" t="s">
        <v>76</v>
      </c>
      <c r="J252" t="s">
        <v>77</v>
      </c>
      <c r="L252" t="s">
        <v>431</v>
      </c>
      <c r="M252" t="s">
        <v>432</v>
      </c>
      <c r="N252" t="s">
        <v>868</v>
      </c>
      <c r="O252" t="s">
        <v>124</v>
      </c>
      <c r="P252" t="str">
        <f>"CT075153"</f>
        <v>CT075153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52.2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4.4000000000000004</v>
      </c>
      <c r="BJ252">
        <v>12.9</v>
      </c>
      <c r="BK252">
        <v>13</v>
      </c>
      <c r="BL252">
        <v>141.65</v>
      </c>
      <c r="BM252">
        <v>21.25</v>
      </c>
      <c r="BN252">
        <v>162.9</v>
      </c>
      <c r="BO252">
        <v>162.9</v>
      </c>
      <c r="BQ252" t="s">
        <v>869</v>
      </c>
      <c r="BR252" t="s">
        <v>83</v>
      </c>
      <c r="BS252" s="3">
        <v>44818</v>
      </c>
      <c r="BT252" s="4">
        <v>0.50555555555555554</v>
      </c>
      <c r="BU252" t="s">
        <v>870</v>
      </c>
      <c r="BV252" t="s">
        <v>106</v>
      </c>
      <c r="BY252">
        <v>64261.93</v>
      </c>
      <c r="CA252" t="s">
        <v>871</v>
      </c>
      <c r="CC252" t="s">
        <v>432</v>
      </c>
      <c r="CD252">
        <v>5201</v>
      </c>
      <c r="CE252" t="s">
        <v>128</v>
      </c>
      <c r="CI252">
        <v>3</v>
      </c>
      <c r="CJ252">
        <v>4</v>
      </c>
      <c r="CK252">
        <v>41</v>
      </c>
    </row>
    <row r="253" spans="1:89" x14ac:dyDescent="0.3">
      <c r="A253" t="s">
        <v>72</v>
      </c>
      <c r="B253" t="s">
        <v>73</v>
      </c>
      <c r="C253" t="s">
        <v>74</v>
      </c>
      <c r="E253" t="str">
        <f>"GAB2011520"</f>
        <v>GAB2011520</v>
      </c>
      <c r="F253" s="3">
        <v>44812</v>
      </c>
      <c r="G253">
        <v>202306</v>
      </c>
      <c r="H253" t="s">
        <v>75</v>
      </c>
      <c r="I253" t="s">
        <v>76</v>
      </c>
      <c r="J253" t="s">
        <v>77</v>
      </c>
      <c r="L253" t="s">
        <v>590</v>
      </c>
      <c r="M253" t="s">
        <v>591</v>
      </c>
      <c r="N253" t="s">
        <v>592</v>
      </c>
      <c r="O253" t="s">
        <v>124</v>
      </c>
      <c r="P253" t="str">
        <f>"010390"</f>
        <v>010390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73.63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3.9</v>
      </c>
      <c r="BJ253">
        <v>12.5</v>
      </c>
      <c r="BK253">
        <v>13</v>
      </c>
      <c r="BL253">
        <v>197.63</v>
      </c>
      <c r="BM253">
        <v>29.64</v>
      </c>
      <c r="BN253">
        <v>227.27</v>
      </c>
      <c r="BO253">
        <v>227.27</v>
      </c>
      <c r="BQ253" t="s">
        <v>872</v>
      </c>
      <c r="BR253" t="s">
        <v>83</v>
      </c>
      <c r="BS253" s="3">
        <v>44816</v>
      </c>
      <c r="BT253" s="4">
        <v>0.47361111111111115</v>
      </c>
      <c r="BU253" t="s">
        <v>873</v>
      </c>
      <c r="BV253" t="s">
        <v>85</v>
      </c>
      <c r="BY253">
        <v>62749.7</v>
      </c>
      <c r="CA253" t="s">
        <v>874</v>
      </c>
      <c r="CC253" t="s">
        <v>591</v>
      </c>
      <c r="CD253">
        <v>3880</v>
      </c>
      <c r="CE253" t="s">
        <v>128</v>
      </c>
      <c r="CI253">
        <v>3</v>
      </c>
      <c r="CJ253">
        <v>2</v>
      </c>
      <c r="CK253">
        <v>43</v>
      </c>
    </row>
    <row r="254" spans="1:89" x14ac:dyDescent="0.3">
      <c r="A254" t="s">
        <v>72</v>
      </c>
      <c r="B254" t="s">
        <v>73</v>
      </c>
      <c r="C254" t="s">
        <v>74</v>
      </c>
      <c r="E254" t="str">
        <f>"GAB2011523"</f>
        <v>GAB2011523</v>
      </c>
      <c r="F254" s="3">
        <v>44812</v>
      </c>
      <c r="G254">
        <v>202306</v>
      </c>
      <c r="H254" t="s">
        <v>75</v>
      </c>
      <c r="I254" t="s">
        <v>76</v>
      </c>
      <c r="J254" t="s">
        <v>77</v>
      </c>
      <c r="L254" t="s">
        <v>141</v>
      </c>
      <c r="M254" t="s">
        <v>142</v>
      </c>
      <c r="N254" t="s">
        <v>875</v>
      </c>
      <c r="O254" t="s">
        <v>124</v>
      </c>
      <c r="P254" t="str">
        <f>"CT075880 CT075879"</f>
        <v>CT075880 CT075879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52.2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6</v>
      </c>
      <c r="BK254">
        <v>6</v>
      </c>
      <c r="BL254">
        <v>141.65</v>
      </c>
      <c r="BM254">
        <v>21.25</v>
      </c>
      <c r="BN254">
        <v>162.9</v>
      </c>
      <c r="BO254">
        <v>162.9</v>
      </c>
      <c r="BQ254" t="s">
        <v>876</v>
      </c>
      <c r="BR254" t="s">
        <v>83</v>
      </c>
      <c r="BS254" s="3">
        <v>44816</v>
      </c>
      <c r="BT254" s="4">
        <v>0.43055555555555558</v>
      </c>
      <c r="BU254" t="s">
        <v>877</v>
      </c>
      <c r="BV254" t="s">
        <v>85</v>
      </c>
      <c r="BY254">
        <v>30173.85</v>
      </c>
      <c r="CC254" t="s">
        <v>142</v>
      </c>
      <c r="CD254">
        <v>2125</v>
      </c>
      <c r="CE254" t="s">
        <v>128</v>
      </c>
      <c r="CI254">
        <v>3</v>
      </c>
      <c r="CJ254">
        <v>2</v>
      </c>
      <c r="CK254">
        <v>41</v>
      </c>
    </row>
    <row r="255" spans="1:89" x14ac:dyDescent="0.3">
      <c r="A255" t="s">
        <v>72</v>
      </c>
      <c r="B255" t="s">
        <v>73</v>
      </c>
      <c r="C255" t="s">
        <v>74</v>
      </c>
      <c r="E255" t="str">
        <f>"GAB2011525"</f>
        <v>GAB2011525</v>
      </c>
      <c r="F255" s="3">
        <v>44812</v>
      </c>
      <c r="G255">
        <v>202306</v>
      </c>
      <c r="H255" t="s">
        <v>75</v>
      </c>
      <c r="I255" t="s">
        <v>76</v>
      </c>
      <c r="J255" t="s">
        <v>77</v>
      </c>
      <c r="L255" t="s">
        <v>89</v>
      </c>
      <c r="M255" t="s">
        <v>90</v>
      </c>
      <c r="N255" t="s">
        <v>147</v>
      </c>
      <c r="O255" t="s">
        <v>124</v>
      </c>
      <c r="P255" t="str">
        <f>"CT075893"</f>
        <v>CT075893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52.2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0.3</v>
      </c>
      <c r="BJ255">
        <v>2.7</v>
      </c>
      <c r="BK255">
        <v>3</v>
      </c>
      <c r="BL255">
        <v>141.65</v>
      </c>
      <c r="BM255">
        <v>21.25</v>
      </c>
      <c r="BN255">
        <v>162.9</v>
      </c>
      <c r="BO255">
        <v>162.9</v>
      </c>
      <c r="BQ255" t="s">
        <v>148</v>
      </c>
      <c r="BR255" t="s">
        <v>83</v>
      </c>
      <c r="BS255" s="3">
        <v>44816</v>
      </c>
      <c r="BT255" s="4">
        <v>0.47916666666666669</v>
      </c>
      <c r="BU255" t="s">
        <v>878</v>
      </c>
      <c r="BV255" t="s">
        <v>85</v>
      </c>
      <c r="BY255">
        <v>13454</v>
      </c>
      <c r="CA255" t="s">
        <v>583</v>
      </c>
      <c r="CC255" t="s">
        <v>90</v>
      </c>
      <c r="CD255">
        <v>157</v>
      </c>
      <c r="CE255" t="s">
        <v>128</v>
      </c>
      <c r="CI255">
        <v>3</v>
      </c>
      <c r="CJ255">
        <v>2</v>
      </c>
      <c r="CK255">
        <v>41</v>
      </c>
    </row>
    <row r="256" spans="1:89" x14ac:dyDescent="0.3">
      <c r="A256" t="s">
        <v>72</v>
      </c>
      <c r="B256" t="s">
        <v>73</v>
      </c>
      <c r="C256" t="s">
        <v>74</v>
      </c>
      <c r="E256" t="str">
        <f>"GAB2011530"</f>
        <v>GAB2011530</v>
      </c>
      <c r="F256" s="3">
        <v>44812</v>
      </c>
      <c r="G256">
        <v>202306</v>
      </c>
      <c r="H256" t="s">
        <v>75</v>
      </c>
      <c r="I256" t="s">
        <v>76</v>
      </c>
      <c r="J256" t="s">
        <v>77</v>
      </c>
      <c r="L256" t="s">
        <v>101</v>
      </c>
      <c r="M256" t="s">
        <v>102</v>
      </c>
      <c r="N256" t="s">
        <v>879</v>
      </c>
      <c r="O256" t="s">
        <v>124</v>
      </c>
      <c r="P256" t="str">
        <f>"CT075892"</f>
        <v>CT075892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52.2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0.3</v>
      </c>
      <c r="BJ256">
        <v>4</v>
      </c>
      <c r="BK256">
        <v>4</v>
      </c>
      <c r="BL256">
        <v>141.65</v>
      </c>
      <c r="BM256">
        <v>21.25</v>
      </c>
      <c r="BN256">
        <v>162.9</v>
      </c>
      <c r="BO256">
        <v>162.9</v>
      </c>
      <c r="BQ256" t="s">
        <v>880</v>
      </c>
      <c r="BR256" t="s">
        <v>83</v>
      </c>
      <c r="BS256" s="3">
        <v>44816</v>
      </c>
      <c r="BT256" s="4">
        <v>0.37777777777777777</v>
      </c>
      <c r="BU256" t="s">
        <v>881</v>
      </c>
      <c r="BV256" t="s">
        <v>85</v>
      </c>
      <c r="BY256">
        <v>19837.439999999999</v>
      </c>
      <c r="CA256" t="s">
        <v>882</v>
      </c>
      <c r="CC256" t="s">
        <v>102</v>
      </c>
      <c r="CD256">
        <v>2021</v>
      </c>
      <c r="CE256" t="s">
        <v>128</v>
      </c>
      <c r="CI256">
        <v>3</v>
      </c>
      <c r="CJ256">
        <v>2</v>
      </c>
      <c r="CK256">
        <v>41</v>
      </c>
    </row>
    <row r="257" spans="1:89" x14ac:dyDescent="0.3">
      <c r="A257" t="s">
        <v>72</v>
      </c>
      <c r="B257" t="s">
        <v>73</v>
      </c>
      <c r="C257" t="s">
        <v>74</v>
      </c>
      <c r="E257" t="str">
        <f>"GAB2011531"</f>
        <v>GAB2011531</v>
      </c>
      <c r="F257" s="3">
        <v>44812</v>
      </c>
      <c r="G257">
        <v>202306</v>
      </c>
      <c r="H257" t="s">
        <v>75</v>
      </c>
      <c r="I257" t="s">
        <v>76</v>
      </c>
      <c r="J257" t="s">
        <v>77</v>
      </c>
      <c r="L257" t="s">
        <v>116</v>
      </c>
      <c r="M257" t="s">
        <v>117</v>
      </c>
      <c r="N257" t="s">
        <v>883</v>
      </c>
      <c r="O257" t="s">
        <v>124</v>
      </c>
      <c r="P257" t="str">
        <f>"CT075891"</f>
        <v>CT075891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75.87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6.5</v>
      </c>
      <c r="BJ257">
        <v>25.9</v>
      </c>
      <c r="BK257">
        <v>26</v>
      </c>
      <c r="BL257">
        <v>203.49</v>
      </c>
      <c r="BM257">
        <v>30.52</v>
      </c>
      <c r="BN257">
        <v>234.01</v>
      </c>
      <c r="BO257">
        <v>234.01</v>
      </c>
      <c r="BQ257" t="s">
        <v>119</v>
      </c>
      <c r="BR257" t="s">
        <v>83</v>
      </c>
      <c r="BS257" s="3">
        <v>44817</v>
      </c>
      <c r="BT257" s="4">
        <v>0.47222222222222227</v>
      </c>
      <c r="BU257" t="s">
        <v>120</v>
      </c>
      <c r="BV257" t="s">
        <v>85</v>
      </c>
      <c r="BY257">
        <v>129606.56</v>
      </c>
      <c r="CA257" t="s">
        <v>121</v>
      </c>
      <c r="CC257" t="s">
        <v>117</v>
      </c>
      <c r="CD257">
        <v>9460</v>
      </c>
      <c r="CE257" t="s">
        <v>128</v>
      </c>
      <c r="CI257">
        <v>4</v>
      </c>
      <c r="CJ257">
        <v>3</v>
      </c>
      <c r="CK257">
        <v>41</v>
      </c>
    </row>
    <row r="258" spans="1:89" x14ac:dyDescent="0.3">
      <c r="A258" t="s">
        <v>72</v>
      </c>
      <c r="B258" t="s">
        <v>73</v>
      </c>
      <c r="C258" t="s">
        <v>74</v>
      </c>
      <c r="E258" t="str">
        <f>"GAB2011533"</f>
        <v>GAB2011533</v>
      </c>
      <c r="F258" s="3">
        <v>44813</v>
      </c>
      <c r="G258">
        <v>202306</v>
      </c>
      <c r="H258" t="s">
        <v>75</v>
      </c>
      <c r="I258" t="s">
        <v>76</v>
      </c>
      <c r="J258" t="s">
        <v>77</v>
      </c>
      <c r="L258" t="s">
        <v>78</v>
      </c>
      <c r="M258" t="s">
        <v>79</v>
      </c>
      <c r="N258" t="s">
        <v>884</v>
      </c>
      <c r="O258" t="s">
        <v>124</v>
      </c>
      <c r="P258" t="str">
        <f>"CT075904"</f>
        <v>CT075904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52.2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3</v>
      </c>
      <c r="BK258">
        <v>3</v>
      </c>
      <c r="BL258">
        <v>141.65</v>
      </c>
      <c r="BM258">
        <v>21.25</v>
      </c>
      <c r="BN258">
        <v>162.9</v>
      </c>
      <c r="BO258">
        <v>162.9</v>
      </c>
      <c r="BQ258" t="s">
        <v>885</v>
      </c>
      <c r="BR258" t="s">
        <v>83</v>
      </c>
      <c r="BS258" s="3">
        <v>44816</v>
      </c>
      <c r="BT258" s="4">
        <v>0.42708333333333331</v>
      </c>
      <c r="BU258" t="s">
        <v>886</v>
      </c>
      <c r="BV258" t="s">
        <v>85</v>
      </c>
      <c r="BY258">
        <v>14800.5</v>
      </c>
      <c r="CC258" t="s">
        <v>79</v>
      </c>
      <c r="CD258">
        <v>2</v>
      </c>
      <c r="CE258" t="s">
        <v>128</v>
      </c>
      <c r="CI258">
        <v>3</v>
      </c>
      <c r="CJ258">
        <v>1</v>
      </c>
      <c r="CK258">
        <v>41</v>
      </c>
    </row>
    <row r="259" spans="1:89" x14ac:dyDescent="0.3">
      <c r="A259" t="s">
        <v>72</v>
      </c>
      <c r="B259" t="s">
        <v>73</v>
      </c>
      <c r="C259" t="s">
        <v>74</v>
      </c>
      <c r="E259" t="str">
        <f>"GAB2011535"</f>
        <v>GAB2011535</v>
      </c>
      <c r="F259" s="3">
        <v>44813</v>
      </c>
      <c r="G259">
        <v>202306</v>
      </c>
      <c r="H259" t="s">
        <v>75</v>
      </c>
      <c r="I259" t="s">
        <v>76</v>
      </c>
      <c r="J259" t="s">
        <v>77</v>
      </c>
      <c r="L259" t="s">
        <v>109</v>
      </c>
      <c r="M259" t="s">
        <v>110</v>
      </c>
      <c r="N259" t="s">
        <v>152</v>
      </c>
      <c r="O259" t="s">
        <v>124</v>
      </c>
      <c r="P259" t="str">
        <f>"010407"</f>
        <v>010407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747.27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8</v>
      </c>
      <c r="BI259">
        <v>74.400000000000006</v>
      </c>
      <c r="BJ259">
        <v>194</v>
      </c>
      <c r="BK259">
        <v>194</v>
      </c>
      <c r="BL259">
        <v>1957.8</v>
      </c>
      <c r="BM259">
        <v>293.67</v>
      </c>
      <c r="BN259">
        <v>2251.4699999999998</v>
      </c>
      <c r="BO259">
        <v>2251.4699999999998</v>
      </c>
      <c r="BQ259" t="s">
        <v>153</v>
      </c>
      <c r="BR259" t="s">
        <v>83</v>
      </c>
      <c r="BS259" s="3">
        <v>44818</v>
      </c>
      <c r="BT259" s="4">
        <v>0.50902777777777775</v>
      </c>
      <c r="BU259" t="s">
        <v>887</v>
      </c>
      <c r="BV259" t="s">
        <v>85</v>
      </c>
      <c r="BY259">
        <v>970057.42</v>
      </c>
      <c r="CA259" t="s">
        <v>864</v>
      </c>
      <c r="CC259" t="s">
        <v>110</v>
      </c>
      <c r="CD259">
        <v>300</v>
      </c>
      <c r="CE259" t="s">
        <v>128</v>
      </c>
      <c r="CI259">
        <v>4</v>
      </c>
      <c r="CJ259">
        <v>3</v>
      </c>
      <c r="CK259">
        <v>43</v>
      </c>
    </row>
    <row r="260" spans="1:89" x14ac:dyDescent="0.3">
      <c r="A260" t="s">
        <v>72</v>
      </c>
      <c r="B260" t="s">
        <v>73</v>
      </c>
      <c r="C260" t="s">
        <v>74</v>
      </c>
      <c r="E260" t="str">
        <f>"GAB2011536"</f>
        <v>GAB2011536</v>
      </c>
      <c r="F260" s="3">
        <v>44813</v>
      </c>
      <c r="G260">
        <v>202306</v>
      </c>
      <c r="H260" t="s">
        <v>75</v>
      </c>
      <c r="I260" t="s">
        <v>76</v>
      </c>
      <c r="J260" t="s">
        <v>77</v>
      </c>
      <c r="L260" t="s">
        <v>101</v>
      </c>
      <c r="M260" t="s">
        <v>102</v>
      </c>
      <c r="N260" t="s">
        <v>190</v>
      </c>
      <c r="O260" t="s">
        <v>124</v>
      </c>
      <c r="P260" t="str">
        <f>"CT075640"</f>
        <v>CT075640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73.72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3</v>
      </c>
      <c r="BI260">
        <v>11.6</v>
      </c>
      <c r="BJ260">
        <v>24.2</v>
      </c>
      <c r="BK260">
        <v>25</v>
      </c>
      <c r="BL260">
        <v>197.87</v>
      </c>
      <c r="BM260">
        <v>29.68</v>
      </c>
      <c r="BN260">
        <v>227.55</v>
      </c>
      <c r="BO260">
        <v>227.55</v>
      </c>
      <c r="BQ260" t="s">
        <v>573</v>
      </c>
      <c r="BR260" t="s">
        <v>83</v>
      </c>
      <c r="BS260" s="3">
        <v>44816</v>
      </c>
      <c r="BT260" s="4">
        <v>0.36736111111111108</v>
      </c>
      <c r="BU260" t="s">
        <v>573</v>
      </c>
      <c r="BV260" t="s">
        <v>85</v>
      </c>
      <c r="BY260">
        <v>120843.03</v>
      </c>
      <c r="CC260" t="s">
        <v>102</v>
      </c>
      <c r="CD260">
        <v>2196</v>
      </c>
      <c r="CE260" t="s">
        <v>128</v>
      </c>
      <c r="CI260">
        <v>3</v>
      </c>
      <c r="CJ260">
        <v>1</v>
      </c>
      <c r="CK260">
        <v>41</v>
      </c>
    </row>
    <row r="261" spans="1:89" x14ac:dyDescent="0.3">
      <c r="A261" t="s">
        <v>72</v>
      </c>
      <c r="B261" t="s">
        <v>73</v>
      </c>
      <c r="C261" t="s">
        <v>74</v>
      </c>
      <c r="E261" t="str">
        <f>"GAB2011537"</f>
        <v>GAB2011537</v>
      </c>
      <c r="F261" s="3">
        <v>44813</v>
      </c>
      <c r="G261">
        <v>202306</v>
      </c>
      <c r="H261" t="s">
        <v>75</v>
      </c>
      <c r="I261" t="s">
        <v>76</v>
      </c>
      <c r="J261" t="s">
        <v>77</v>
      </c>
      <c r="L261" t="s">
        <v>171</v>
      </c>
      <c r="M261" t="s">
        <v>172</v>
      </c>
      <c r="N261" t="s">
        <v>888</v>
      </c>
      <c r="O261" t="s">
        <v>124</v>
      </c>
      <c r="P261" t="str">
        <f>"010412 010409 010408010410 010411"</f>
        <v>010412 010409 010408010410 010411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121.05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3</v>
      </c>
      <c r="BI261">
        <v>16.8</v>
      </c>
      <c r="BJ261">
        <v>46.5</v>
      </c>
      <c r="BK261">
        <v>47</v>
      </c>
      <c r="BL261">
        <v>321.54000000000002</v>
      </c>
      <c r="BM261">
        <v>48.23</v>
      </c>
      <c r="BN261">
        <v>369.77</v>
      </c>
      <c r="BO261">
        <v>369.77</v>
      </c>
      <c r="BQ261" t="s">
        <v>254</v>
      </c>
      <c r="BR261" t="s">
        <v>83</v>
      </c>
      <c r="BS261" s="3">
        <v>44816</v>
      </c>
      <c r="BT261" s="4">
        <v>0.37222222222222223</v>
      </c>
      <c r="BU261" t="s">
        <v>889</v>
      </c>
      <c r="BV261" t="s">
        <v>85</v>
      </c>
      <c r="BY261">
        <v>232740.44</v>
      </c>
      <c r="CA261" t="s">
        <v>176</v>
      </c>
      <c r="CC261" t="s">
        <v>172</v>
      </c>
      <c r="CD261">
        <v>700</v>
      </c>
      <c r="CE261" t="s">
        <v>128</v>
      </c>
      <c r="CI261">
        <v>3</v>
      </c>
      <c r="CJ261">
        <v>1</v>
      </c>
      <c r="CK261">
        <v>41</v>
      </c>
    </row>
    <row r="262" spans="1:89" x14ac:dyDescent="0.3">
      <c r="A262" t="s">
        <v>72</v>
      </c>
      <c r="B262" t="s">
        <v>73</v>
      </c>
      <c r="C262" t="s">
        <v>74</v>
      </c>
      <c r="E262" t="str">
        <f>"GAB2011538"</f>
        <v>GAB2011538</v>
      </c>
      <c r="F262" s="3">
        <v>44813</v>
      </c>
      <c r="G262">
        <v>202306</v>
      </c>
      <c r="H262" t="s">
        <v>75</v>
      </c>
      <c r="I262" t="s">
        <v>76</v>
      </c>
      <c r="J262" t="s">
        <v>77</v>
      </c>
      <c r="L262" t="s">
        <v>89</v>
      </c>
      <c r="M262" t="s">
        <v>90</v>
      </c>
      <c r="N262" t="s">
        <v>150</v>
      </c>
      <c r="O262" t="s">
        <v>124</v>
      </c>
      <c r="P262" t="str">
        <f>"CT075920"</f>
        <v>CT075920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78.02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10.199999999999999</v>
      </c>
      <c r="BJ262">
        <v>26.6</v>
      </c>
      <c r="BK262">
        <v>27</v>
      </c>
      <c r="BL262">
        <v>209.11</v>
      </c>
      <c r="BM262">
        <v>31.37</v>
      </c>
      <c r="BN262">
        <v>240.48</v>
      </c>
      <c r="BO262">
        <v>240.48</v>
      </c>
      <c r="BQ262" t="s">
        <v>151</v>
      </c>
      <c r="BR262" t="s">
        <v>83</v>
      </c>
      <c r="BS262" s="3">
        <v>44816</v>
      </c>
      <c r="BT262" s="4">
        <v>0.59652777777777777</v>
      </c>
      <c r="BU262" t="s">
        <v>582</v>
      </c>
      <c r="BV262" t="s">
        <v>85</v>
      </c>
      <c r="BY262">
        <v>133027.4</v>
      </c>
      <c r="CC262" t="s">
        <v>90</v>
      </c>
      <c r="CD262">
        <v>157</v>
      </c>
      <c r="CE262" t="s">
        <v>128</v>
      </c>
      <c r="CI262">
        <v>3</v>
      </c>
      <c r="CJ262">
        <v>1</v>
      </c>
      <c r="CK262">
        <v>41</v>
      </c>
    </row>
    <row r="263" spans="1:89" x14ac:dyDescent="0.3">
      <c r="A263" t="s">
        <v>72</v>
      </c>
      <c r="B263" t="s">
        <v>73</v>
      </c>
      <c r="C263" t="s">
        <v>74</v>
      </c>
      <c r="E263" t="str">
        <f>"GAB2011542"</f>
        <v>GAB2011542</v>
      </c>
      <c r="F263" s="3">
        <v>44813</v>
      </c>
      <c r="G263">
        <v>202306</v>
      </c>
      <c r="H263" t="s">
        <v>75</v>
      </c>
      <c r="I263" t="s">
        <v>76</v>
      </c>
      <c r="J263" t="s">
        <v>77</v>
      </c>
      <c r="L263" t="s">
        <v>89</v>
      </c>
      <c r="M263" t="s">
        <v>90</v>
      </c>
      <c r="N263" t="s">
        <v>147</v>
      </c>
      <c r="O263" t="s">
        <v>124</v>
      </c>
      <c r="P263" t="str">
        <f>"CT075921"</f>
        <v>CT075921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80.17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10</v>
      </c>
      <c r="BJ263">
        <v>27.4</v>
      </c>
      <c r="BK263">
        <v>28</v>
      </c>
      <c r="BL263">
        <v>214.73</v>
      </c>
      <c r="BM263">
        <v>32.21</v>
      </c>
      <c r="BN263">
        <v>246.94</v>
      </c>
      <c r="BO263">
        <v>246.94</v>
      </c>
      <c r="BQ263" t="s">
        <v>148</v>
      </c>
      <c r="BR263" t="s">
        <v>83</v>
      </c>
      <c r="BS263" s="3">
        <v>44816</v>
      </c>
      <c r="BT263" s="4">
        <v>0.59652777777777777</v>
      </c>
      <c r="BU263" t="s">
        <v>582</v>
      </c>
      <c r="BV263" t="s">
        <v>85</v>
      </c>
      <c r="BY263">
        <v>137005.28</v>
      </c>
      <c r="CC263" t="s">
        <v>90</v>
      </c>
      <c r="CD263">
        <v>157</v>
      </c>
      <c r="CE263" t="s">
        <v>128</v>
      </c>
      <c r="CI263">
        <v>3</v>
      </c>
      <c r="CJ263">
        <v>1</v>
      </c>
      <c r="CK263">
        <v>41</v>
      </c>
    </row>
    <row r="264" spans="1:89" x14ac:dyDescent="0.3">
      <c r="A264" t="s">
        <v>72</v>
      </c>
      <c r="B264" t="s">
        <v>73</v>
      </c>
      <c r="C264" t="s">
        <v>74</v>
      </c>
      <c r="E264" t="str">
        <f>"GAB2011543"</f>
        <v>GAB2011543</v>
      </c>
      <c r="F264" s="3">
        <v>44816</v>
      </c>
      <c r="G264">
        <v>202306</v>
      </c>
      <c r="H264" t="s">
        <v>75</v>
      </c>
      <c r="I264" t="s">
        <v>76</v>
      </c>
      <c r="J264" t="s">
        <v>77</v>
      </c>
      <c r="L264" t="s">
        <v>278</v>
      </c>
      <c r="M264" t="s">
        <v>279</v>
      </c>
      <c r="N264" t="s">
        <v>314</v>
      </c>
      <c r="O264" t="s">
        <v>124</v>
      </c>
      <c r="P264" t="str">
        <f>"CT075922"</f>
        <v>CT075922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101.69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3</v>
      </c>
      <c r="BI264">
        <v>12.1</v>
      </c>
      <c r="BJ264">
        <v>38</v>
      </c>
      <c r="BK264">
        <v>38</v>
      </c>
      <c r="BL264">
        <v>270.95</v>
      </c>
      <c r="BM264">
        <v>40.64</v>
      </c>
      <c r="BN264">
        <v>311.58999999999997</v>
      </c>
      <c r="BO264">
        <v>311.58999999999997</v>
      </c>
      <c r="BQ264" t="s">
        <v>315</v>
      </c>
      <c r="BR264" t="s">
        <v>83</v>
      </c>
      <c r="BS264" s="3">
        <v>44818</v>
      </c>
      <c r="BT264" s="4">
        <v>0.3888888888888889</v>
      </c>
      <c r="BU264" t="s">
        <v>316</v>
      </c>
      <c r="BV264" t="s">
        <v>85</v>
      </c>
      <c r="BY264">
        <v>189973.17</v>
      </c>
      <c r="CA264" t="s">
        <v>317</v>
      </c>
      <c r="CC264" t="s">
        <v>279</v>
      </c>
      <c r="CD264">
        <v>6001</v>
      </c>
      <c r="CE264" t="s">
        <v>128</v>
      </c>
      <c r="CI264">
        <v>3</v>
      </c>
      <c r="CJ264">
        <v>2</v>
      </c>
      <c r="CK264">
        <v>41</v>
      </c>
    </row>
    <row r="265" spans="1:89" x14ac:dyDescent="0.3">
      <c r="A265" t="s">
        <v>72</v>
      </c>
      <c r="B265" t="s">
        <v>73</v>
      </c>
      <c r="C265" t="s">
        <v>74</v>
      </c>
      <c r="E265" t="str">
        <f>"GAB2011551"</f>
        <v>GAB2011551</v>
      </c>
      <c r="F265" s="3">
        <v>44816</v>
      </c>
      <c r="G265">
        <v>202306</v>
      </c>
      <c r="H265" t="s">
        <v>75</v>
      </c>
      <c r="I265" t="s">
        <v>76</v>
      </c>
      <c r="J265" t="s">
        <v>77</v>
      </c>
      <c r="L265" t="s">
        <v>141</v>
      </c>
      <c r="M265" t="s">
        <v>142</v>
      </c>
      <c r="N265" t="s">
        <v>603</v>
      </c>
      <c r="O265" t="s">
        <v>124</v>
      </c>
      <c r="P265" t="str">
        <f>"CT075938"</f>
        <v>CT075938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52.2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3.4</v>
      </c>
      <c r="BK265">
        <v>4</v>
      </c>
      <c r="BL265">
        <v>141.65</v>
      </c>
      <c r="BM265">
        <v>21.25</v>
      </c>
      <c r="BN265">
        <v>162.9</v>
      </c>
      <c r="BO265">
        <v>162.9</v>
      </c>
      <c r="BQ265" t="s">
        <v>604</v>
      </c>
      <c r="BR265" t="s">
        <v>83</v>
      </c>
      <c r="BS265" s="3">
        <v>44818</v>
      </c>
      <c r="BT265" s="4">
        <v>0.42708333333333331</v>
      </c>
      <c r="BU265" t="s">
        <v>890</v>
      </c>
      <c r="BV265" t="s">
        <v>85</v>
      </c>
      <c r="BY265">
        <v>16792.16</v>
      </c>
      <c r="CA265" t="s">
        <v>606</v>
      </c>
      <c r="CC265" t="s">
        <v>142</v>
      </c>
      <c r="CD265">
        <v>2170</v>
      </c>
      <c r="CE265" t="s">
        <v>128</v>
      </c>
      <c r="CI265">
        <v>0</v>
      </c>
      <c r="CJ265">
        <v>0</v>
      </c>
      <c r="CK265">
        <v>41</v>
      </c>
    </row>
    <row r="266" spans="1:89" x14ac:dyDescent="0.3">
      <c r="A266" t="s">
        <v>72</v>
      </c>
      <c r="B266" t="s">
        <v>73</v>
      </c>
      <c r="C266" t="s">
        <v>74</v>
      </c>
      <c r="E266" t="str">
        <f>"GAB2011556"</f>
        <v>GAB2011556</v>
      </c>
      <c r="F266" s="3">
        <v>44816</v>
      </c>
      <c r="G266">
        <v>202306</v>
      </c>
      <c r="H266" t="s">
        <v>75</v>
      </c>
      <c r="I266" t="s">
        <v>76</v>
      </c>
      <c r="J266" t="s">
        <v>77</v>
      </c>
      <c r="L266" t="s">
        <v>554</v>
      </c>
      <c r="M266" t="s">
        <v>555</v>
      </c>
      <c r="N266" t="s">
        <v>891</v>
      </c>
      <c r="O266" t="s">
        <v>124</v>
      </c>
      <c r="P266" t="str">
        <f>"CT075944"</f>
        <v>CT075944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75.87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2</v>
      </c>
      <c r="BI266">
        <v>9</v>
      </c>
      <c r="BJ266">
        <v>25.4</v>
      </c>
      <c r="BK266">
        <v>26</v>
      </c>
      <c r="BL266">
        <v>203.49</v>
      </c>
      <c r="BM266">
        <v>30.52</v>
      </c>
      <c r="BN266">
        <v>234.01</v>
      </c>
      <c r="BO266">
        <v>234.01</v>
      </c>
      <c r="BQ266" t="s">
        <v>892</v>
      </c>
      <c r="BR266" t="s">
        <v>83</v>
      </c>
      <c r="BS266" s="3">
        <v>44818</v>
      </c>
      <c r="BT266" s="4">
        <v>0.45694444444444443</v>
      </c>
      <c r="BU266" t="s">
        <v>893</v>
      </c>
      <c r="BV266" t="s">
        <v>85</v>
      </c>
      <c r="BY266">
        <v>126821.13</v>
      </c>
      <c r="CA266" t="s">
        <v>894</v>
      </c>
      <c r="CC266" t="s">
        <v>555</v>
      </c>
      <c r="CD266">
        <v>1200</v>
      </c>
      <c r="CE266" t="s">
        <v>128</v>
      </c>
      <c r="CI266">
        <v>4</v>
      </c>
      <c r="CJ266">
        <v>2</v>
      </c>
      <c r="CK266">
        <v>41</v>
      </c>
    </row>
    <row r="267" spans="1:89" x14ac:dyDescent="0.3">
      <c r="A267" t="s">
        <v>72</v>
      </c>
      <c r="B267" t="s">
        <v>73</v>
      </c>
      <c r="C267" t="s">
        <v>74</v>
      </c>
      <c r="E267" t="str">
        <f>"GAB2011559"</f>
        <v>GAB2011559</v>
      </c>
      <c r="F267" s="3">
        <v>44816</v>
      </c>
      <c r="G267">
        <v>202306</v>
      </c>
      <c r="H267" t="s">
        <v>75</v>
      </c>
      <c r="I267" t="s">
        <v>76</v>
      </c>
      <c r="J267" t="s">
        <v>77</v>
      </c>
      <c r="L267" t="s">
        <v>424</v>
      </c>
      <c r="M267" t="s">
        <v>425</v>
      </c>
      <c r="N267" t="s">
        <v>895</v>
      </c>
      <c r="O267" t="s">
        <v>124</v>
      </c>
      <c r="P267" t="str">
        <f>"CT075916"</f>
        <v>CT075916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73.63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0.5</v>
      </c>
      <c r="BJ267">
        <v>2.4</v>
      </c>
      <c r="BK267">
        <v>3</v>
      </c>
      <c r="BL267">
        <v>197.63</v>
      </c>
      <c r="BM267">
        <v>29.64</v>
      </c>
      <c r="BN267">
        <v>227.27</v>
      </c>
      <c r="BO267">
        <v>227.27</v>
      </c>
      <c r="BQ267" t="s">
        <v>896</v>
      </c>
      <c r="BR267" t="s">
        <v>83</v>
      </c>
      <c r="BS267" s="3">
        <v>44819</v>
      </c>
      <c r="BT267" s="4">
        <v>0.55972222222222223</v>
      </c>
      <c r="BU267" t="s">
        <v>897</v>
      </c>
      <c r="BV267" t="s">
        <v>85</v>
      </c>
      <c r="BY267">
        <v>11757.99</v>
      </c>
      <c r="CA267" t="s">
        <v>429</v>
      </c>
      <c r="CC267" t="s">
        <v>425</v>
      </c>
      <c r="CD267">
        <v>8800</v>
      </c>
      <c r="CE267" t="s">
        <v>128</v>
      </c>
      <c r="CI267">
        <v>4</v>
      </c>
      <c r="CJ267">
        <v>3</v>
      </c>
      <c r="CK267">
        <v>43</v>
      </c>
    </row>
    <row r="268" spans="1:89" x14ac:dyDescent="0.3">
      <c r="A268" t="s">
        <v>72</v>
      </c>
      <c r="B268" t="s">
        <v>73</v>
      </c>
      <c r="C268" t="s">
        <v>74</v>
      </c>
      <c r="E268" t="str">
        <f>"GAB2011560"</f>
        <v>GAB2011560</v>
      </c>
      <c r="F268" s="3">
        <v>44816</v>
      </c>
      <c r="G268">
        <v>202306</v>
      </c>
      <c r="H268" t="s">
        <v>75</v>
      </c>
      <c r="I268" t="s">
        <v>76</v>
      </c>
      <c r="J268" t="s">
        <v>77</v>
      </c>
      <c r="L268" t="s">
        <v>247</v>
      </c>
      <c r="M268" t="s">
        <v>248</v>
      </c>
      <c r="N268" t="s">
        <v>898</v>
      </c>
      <c r="O268" t="s">
        <v>124</v>
      </c>
      <c r="P268" t="str">
        <f>"CT075945"</f>
        <v>CT075945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52.2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0.6</v>
      </c>
      <c r="BJ268">
        <v>2.4</v>
      </c>
      <c r="BK268">
        <v>3</v>
      </c>
      <c r="BL268">
        <v>141.65</v>
      </c>
      <c r="BM268">
        <v>21.25</v>
      </c>
      <c r="BN268">
        <v>162.9</v>
      </c>
      <c r="BO268">
        <v>162.9</v>
      </c>
      <c r="BQ268" t="s">
        <v>899</v>
      </c>
      <c r="BR268" t="s">
        <v>83</v>
      </c>
      <c r="BS268" s="3">
        <v>44818</v>
      </c>
      <c r="BT268" s="4">
        <v>0.64374999999999993</v>
      </c>
      <c r="BU268" t="s">
        <v>900</v>
      </c>
      <c r="BV268" t="s">
        <v>85</v>
      </c>
      <c r="BY268">
        <v>12238.8</v>
      </c>
      <c r="CA268" t="s">
        <v>252</v>
      </c>
      <c r="CC268" t="s">
        <v>248</v>
      </c>
      <c r="CD268">
        <v>1692</v>
      </c>
      <c r="CE268" t="s">
        <v>128</v>
      </c>
      <c r="CI268">
        <v>0</v>
      </c>
      <c r="CJ268">
        <v>0</v>
      </c>
      <c r="CK268">
        <v>41</v>
      </c>
    </row>
    <row r="269" spans="1:89" x14ac:dyDescent="0.3">
      <c r="A269" t="s">
        <v>72</v>
      </c>
      <c r="B269" t="s">
        <v>73</v>
      </c>
      <c r="C269" t="s">
        <v>74</v>
      </c>
      <c r="E269" t="str">
        <f>"GAB2011562"</f>
        <v>GAB2011562</v>
      </c>
      <c r="F269" s="3">
        <v>44816</v>
      </c>
      <c r="G269">
        <v>202306</v>
      </c>
      <c r="H269" t="s">
        <v>75</v>
      </c>
      <c r="I269" t="s">
        <v>76</v>
      </c>
      <c r="J269" t="s">
        <v>77</v>
      </c>
      <c r="L269" t="s">
        <v>78</v>
      </c>
      <c r="M269" t="s">
        <v>79</v>
      </c>
      <c r="N269" t="s">
        <v>901</v>
      </c>
      <c r="O269" t="s">
        <v>124</v>
      </c>
      <c r="P269" t="str">
        <f>"009610"</f>
        <v>009610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52.2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0.3</v>
      </c>
      <c r="BJ269">
        <v>2.7</v>
      </c>
      <c r="BK269">
        <v>3</v>
      </c>
      <c r="BL269">
        <v>141.65</v>
      </c>
      <c r="BM269">
        <v>21.25</v>
      </c>
      <c r="BN269">
        <v>162.9</v>
      </c>
      <c r="BO269">
        <v>162.9</v>
      </c>
      <c r="BQ269" t="s">
        <v>902</v>
      </c>
      <c r="BR269" t="s">
        <v>83</v>
      </c>
      <c r="BS269" s="3">
        <v>44818</v>
      </c>
      <c r="BT269" s="4">
        <v>0.40972222222222227</v>
      </c>
      <c r="BU269" t="s">
        <v>903</v>
      </c>
      <c r="BV269" t="s">
        <v>85</v>
      </c>
      <c r="BY269">
        <v>13704.53</v>
      </c>
      <c r="CA269" t="s">
        <v>904</v>
      </c>
      <c r="CC269" t="s">
        <v>79</v>
      </c>
      <c r="CD269">
        <v>110</v>
      </c>
      <c r="CE269" t="s">
        <v>128</v>
      </c>
      <c r="CI269">
        <v>3</v>
      </c>
      <c r="CJ269">
        <v>2</v>
      </c>
      <c r="CK269">
        <v>41</v>
      </c>
    </row>
    <row r="270" spans="1:89" x14ac:dyDescent="0.3">
      <c r="A270" t="s">
        <v>72</v>
      </c>
      <c r="B270" t="s">
        <v>73</v>
      </c>
      <c r="C270" t="s">
        <v>74</v>
      </c>
      <c r="E270" t="str">
        <f>"GAB2011565"</f>
        <v>GAB2011565</v>
      </c>
      <c r="F270" s="3">
        <v>44816</v>
      </c>
      <c r="G270">
        <v>202306</v>
      </c>
      <c r="H270" t="s">
        <v>75</v>
      </c>
      <c r="I270" t="s">
        <v>76</v>
      </c>
      <c r="J270" t="s">
        <v>77</v>
      </c>
      <c r="L270" t="s">
        <v>75</v>
      </c>
      <c r="M270" t="s">
        <v>76</v>
      </c>
      <c r="N270" t="s">
        <v>905</v>
      </c>
      <c r="O270" t="s">
        <v>124</v>
      </c>
      <c r="P270" t="str">
        <f>"CT075890 CT075638"</f>
        <v>CT075890 CT075638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53.24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7</v>
      </c>
      <c r="BJ270">
        <v>26</v>
      </c>
      <c r="BK270">
        <v>26</v>
      </c>
      <c r="BL270">
        <v>144.36000000000001</v>
      </c>
      <c r="BM270">
        <v>21.65</v>
      </c>
      <c r="BN270">
        <v>166.01</v>
      </c>
      <c r="BO270">
        <v>166.01</v>
      </c>
      <c r="BQ270" t="s">
        <v>906</v>
      </c>
      <c r="BR270" t="s">
        <v>83</v>
      </c>
      <c r="BS270" s="3">
        <v>44817</v>
      </c>
      <c r="BT270" s="4">
        <v>0.35902777777777778</v>
      </c>
      <c r="BU270" t="s">
        <v>907</v>
      </c>
      <c r="BV270" t="s">
        <v>85</v>
      </c>
      <c r="BY270">
        <v>130166.16</v>
      </c>
      <c r="CA270" t="s">
        <v>520</v>
      </c>
      <c r="CC270" t="s">
        <v>76</v>
      </c>
      <c r="CD270">
        <v>7460</v>
      </c>
      <c r="CE270" t="s">
        <v>128</v>
      </c>
      <c r="CI270">
        <v>3</v>
      </c>
      <c r="CJ270">
        <v>1</v>
      </c>
      <c r="CK270">
        <v>42</v>
      </c>
    </row>
    <row r="271" spans="1:89" x14ac:dyDescent="0.3">
      <c r="A271" t="s">
        <v>72</v>
      </c>
      <c r="B271" t="s">
        <v>73</v>
      </c>
      <c r="C271" t="s">
        <v>74</v>
      </c>
      <c r="E271" t="str">
        <f>"GAB2011567"</f>
        <v>GAB2011567</v>
      </c>
      <c r="F271" s="3">
        <v>44816</v>
      </c>
      <c r="G271">
        <v>202306</v>
      </c>
      <c r="H271" t="s">
        <v>75</v>
      </c>
      <c r="I271" t="s">
        <v>76</v>
      </c>
      <c r="J271" t="s">
        <v>77</v>
      </c>
      <c r="L271" t="s">
        <v>89</v>
      </c>
      <c r="M271" t="s">
        <v>90</v>
      </c>
      <c r="N271" t="s">
        <v>150</v>
      </c>
      <c r="O271" t="s">
        <v>124</v>
      </c>
      <c r="P271" t="str">
        <f>"CT075924"</f>
        <v>CT075924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114.59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3</v>
      </c>
      <c r="BI271">
        <v>18.2</v>
      </c>
      <c r="BJ271">
        <v>43.3</v>
      </c>
      <c r="BK271">
        <v>44</v>
      </c>
      <c r="BL271">
        <v>304.67</v>
      </c>
      <c r="BM271">
        <v>45.7</v>
      </c>
      <c r="BN271">
        <v>350.37</v>
      </c>
      <c r="BO271">
        <v>350.37</v>
      </c>
      <c r="BQ271" t="s">
        <v>151</v>
      </c>
      <c r="BR271" t="s">
        <v>83</v>
      </c>
      <c r="BS271" s="3">
        <v>44818</v>
      </c>
      <c r="BT271" s="4">
        <v>0.63124999999999998</v>
      </c>
      <c r="BU271" t="s">
        <v>878</v>
      </c>
      <c r="BV271" t="s">
        <v>85</v>
      </c>
      <c r="BY271">
        <v>216405.55</v>
      </c>
      <c r="CA271" t="s">
        <v>908</v>
      </c>
      <c r="CC271" t="s">
        <v>90</v>
      </c>
      <c r="CD271">
        <v>157</v>
      </c>
      <c r="CE271" t="s">
        <v>128</v>
      </c>
      <c r="CI271">
        <v>3</v>
      </c>
      <c r="CJ271">
        <v>2</v>
      </c>
      <c r="CK271">
        <v>41</v>
      </c>
    </row>
    <row r="272" spans="1:89" x14ac:dyDescent="0.3">
      <c r="A272" t="s">
        <v>72</v>
      </c>
      <c r="B272" t="s">
        <v>73</v>
      </c>
      <c r="C272" t="s">
        <v>74</v>
      </c>
      <c r="E272" t="str">
        <f>"GAB2011568"</f>
        <v>GAB2011568</v>
      </c>
      <c r="F272" s="3">
        <v>44816</v>
      </c>
      <c r="G272">
        <v>202306</v>
      </c>
      <c r="H272" t="s">
        <v>75</v>
      </c>
      <c r="I272" t="s">
        <v>76</v>
      </c>
      <c r="J272" t="s">
        <v>77</v>
      </c>
      <c r="L272" t="s">
        <v>909</v>
      </c>
      <c r="M272" t="s">
        <v>910</v>
      </c>
      <c r="N272" t="s">
        <v>911</v>
      </c>
      <c r="O272" t="s">
        <v>124</v>
      </c>
      <c r="P272" t="str">
        <f>"CT075942"</f>
        <v>CT075942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71.569999999999993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3</v>
      </c>
      <c r="BI272">
        <v>7.5</v>
      </c>
      <c r="BJ272">
        <v>23.3</v>
      </c>
      <c r="BK272">
        <v>24</v>
      </c>
      <c r="BL272">
        <v>192.25</v>
      </c>
      <c r="BM272">
        <v>28.84</v>
      </c>
      <c r="BN272">
        <v>221.09</v>
      </c>
      <c r="BO272">
        <v>221.09</v>
      </c>
      <c r="BQ272" t="s">
        <v>912</v>
      </c>
      <c r="BR272" t="s">
        <v>83</v>
      </c>
      <c r="BS272" s="3">
        <v>44818</v>
      </c>
      <c r="BT272" s="4">
        <v>0.52777777777777779</v>
      </c>
      <c r="BU272" t="s">
        <v>913</v>
      </c>
      <c r="BV272" t="s">
        <v>85</v>
      </c>
      <c r="BY272">
        <v>116350.25</v>
      </c>
      <c r="CA272" t="s">
        <v>914</v>
      </c>
      <c r="CC272" t="s">
        <v>910</v>
      </c>
      <c r="CD272">
        <v>3610</v>
      </c>
      <c r="CE272" t="s">
        <v>128</v>
      </c>
      <c r="CI272">
        <v>3</v>
      </c>
      <c r="CJ272">
        <v>2</v>
      </c>
      <c r="CK272">
        <v>41</v>
      </c>
    </row>
    <row r="273" spans="1:89" x14ac:dyDescent="0.3">
      <c r="A273" t="s">
        <v>72</v>
      </c>
      <c r="B273" t="s">
        <v>73</v>
      </c>
      <c r="C273" t="s">
        <v>74</v>
      </c>
      <c r="E273" t="str">
        <f>"GAB2011572"</f>
        <v>GAB2011572</v>
      </c>
      <c r="F273" s="3">
        <v>44817</v>
      </c>
      <c r="G273">
        <v>202306</v>
      </c>
      <c r="H273" t="s">
        <v>75</v>
      </c>
      <c r="I273" t="s">
        <v>76</v>
      </c>
      <c r="J273" t="s">
        <v>77</v>
      </c>
      <c r="L273" t="s">
        <v>915</v>
      </c>
      <c r="M273" t="s">
        <v>916</v>
      </c>
      <c r="N273" t="s">
        <v>916</v>
      </c>
      <c r="O273" t="s">
        <v>124</v>
      </c>
      <c r="P273" t="str">
        <f>"CT075710"</f>
        <v>CT075710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73.63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1.5</v>
      </c>
      <c r="BJ273">
        <v>6.2</v>
      </c>
      <c r="BK273">
        <v>7</v>
      </c>
      <c r="BL273">
        <v>197.63</v>
      </c>
      <c r="BM273">
        <v>29.64</v>
      </c>
      <c r="BN273">
        <v>227.27</v>
      </c>
      <c r="BO273">
        <v>227.27</v>
      </c>
      <c r="BQ273" t="s">
        <v>551</v>
      </c>
      <c r="BR273" t="s">
        <v>83</v>
      </c>
      <c r="BS273" s="3">
        <v>44820</v>
      </c>
      <c r="BT273" s="4">
        <v>7.9861111111111105E-2</v>
      </c>
      <c r="BU273" t="s">
        <v>917</v>
      </c>
      <c r="BV273" t="s">
        <v>85</v>
      </c>
      <c r="BY273">
        <v>30848.9</v>
      </c>
      <c r="CC273" t="s">
        <v>916</v>
      </c>
      <c r="CD273">
        <v>5720</v>
      </c>
      <c r="CE273" t="s">
        <v>128</v>
      </c>
      <c r="CI273">
        <v>4</v>
      </c>
      <c r="CJ273">
        <v>3</v>
      </c>
      <c r="CK273">
        <v>43</v>
      </c>
    </row>
    <row r="274" spans="1:89" x14ac:dyDescent="0.3">
      <c r="A274" t="s">
        <v>72</v>
      </c>
      <c r="B274" t="s">
        <v>73</v>
      </c>
      <c r="C274" t="s">
        <v>74</v>
      </c>
      <c r="E274" t="str">
        <f>"GAB2011574"</f>
        <v>GAB2011574</v>
      </c>
      <c r="F274" s="3">
        <v>44817</v>
      </c>
      <c r="G274">
        <v>202306</v>
      </c>
      <c r="H274" t="s">
        <v>75</v>
      </c>
      <c r="I274" t="s">
        <v>76</v>
      </c>
      <c r="J274" t="s">
        <v>77</v>
      </c>
      <c r="L274" t="s">
        <v>283</v>
      </c>
      <c r="M274" t="s">
        <v>284</v>
      </c>
      <c r="N274" t="s">
        <v>918</v>
      </c>
      <c r="O274" t="s">
        <v>124</v>
      </c>
      <c r="P274" t="str">
        <f>"CT075955"</f>
        <v>CT075955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52.2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3.9</v>
      </c>
      <c r="BJ274">
        <v>13.6</v>
      </c>
      <c r="BK274">
        <v>14</v>
      </c>
      <c r="BL274">
        <v>141.65</v>
      </c>
      <c r="BM274">
        <v>21.25</v>
      </c>
      <c r="BN274">
        <v>162.9</v>
      </c>
      <c r="BO274">
        <v>162.9</v>
      </c>
      <c r="BQ274" t="s">
        <v>919</v>
      </c>
      <c r="BR274" t="s">
        <v>83</v>
      </c>
      <c r="BS274" s="3">
        <v>44823</v>
      </c>
      <c r="BT274" s="4">
        <v>0.45069444444444445</v>
      </c>
      <c r="BU274" t="s">
        <v>422</v>
      </c>
      <c r="BV274" t="s">
        <v>106</v>
      </c>
      <c r="BY274">
        <v>67813.600000000006</v>
      </c>
      <c r="CC274" t="s">
        <v>284</v>
      </c>
      <c r="CD274">
        <v>9301</v>
      </c>
      <c r="CE274" t="s">
        <v>128</v>
      </c>
      <c r="CI274">
        <v>3</v>
      </c>
      <c r="CJ274">
        <v>4</v>
      </c>
      <c r="CK274">
        <v>41</v>
      </c>
    </row>
    <row r="275" spans="1:89" x14ac:dyDescent="0.3">
      <c r="A275" t="s">
        <v>72</v>
      </c>
      <c r="B275" t="s">
        <v>73</v>
      </c>
      <c r="C275" t="s">
        <v>74</v>
      </c>
      <c r="E275" t="str">
        <f>"GAB2011575"</f>
        <v>GAB2011575</v>
      </c>
      <c r="F275" s="3">
        <v>44817</v>
      </c>
      <c r="G275">
        <v>202306</v>
      </c>
      <c r="H275" t="s">
        <v>75</v>
      </c>
      <c r="I275" t="s">
        <v>76</v>
      </c>
      <c r="J275" t="s">
        <v>77</v>
      </c>
      <c r="L275" t="s">
        <v>920</v>
      </c>
      <c r="M275" t="s">
        <v>921</v>
      </c>
      <c r="N275" t="s">
        <v>922</v>
      </c>
      <c r="O275" t="s">
        <v>124</v>
      </c>
      <c r="P275" t="str">
        <f>"CT075885"</f>
        <v>CT075885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73.63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0.6</v>
      </c>
      <c r="BJ275">
        <v>1.7</v>
      </c>
      <c r="BK275">
        <v>2</v>
      </c>
      <c r="BL275">
        <v>197.63</v>
      </c>
      <c r="BM275">
        <v>29.64</v>
      </c>
      <c r="BN275">
        <v>227.27</v>
      </c>
      <c r="BO275">
        <v>227.27</v>
      </c>
      <c r="BR275" t="s">
        <v>83</v>
      </c>
      <c r="BS275" s="3">
        <v>44820</v>
      </c>
      <c r="BT275" s="4">
        <v>0.61805555555555558</v>
      </c>
      <c r="BU275" t="s">
        <v>923</v>
      </c>
      <c r="BV275" t="s">
        <v>85</v>
      </c>
      <c r="BY275">
        <v>8345.0400000000009</v>
      </c>
      <c r="CC275" t="s">
        <v>921</v>
      </c>
      <c r="CD275">
        <v>6139</v>
      </c>
      <c r="CE275" t="s">
        <v>128</v>
      </c>
      <c r="CI275">
        <v>4</v>
      </c>
      <c r="CJ275">
        <v>3</v>
      </c>
      <c r="CK275">
        <v>43</v>
      </c>
    </row>
    <row r="276" spans="1:89" x14ac:dyDescent="0.3">
      <c r="A276" t="s">
        <v>72</v>
      </c>
      <c r="B276" t="s">
        <v>73</v>
      </c>
      <c r="C276" t="s">
        <v>74</v>
      </c>
      <c r="E276" t="str">
        <f>"GAB2011576"</f>
        <v>GAB2011576</v>
      </c>
      <c r="F276" s="3">
        <v>44817</v>
      </c>
      <c r="G276">
        <v>202306</v>
      </c>
      <c r="H276" t="s">
        <v>75</v>
      </c>
      <c r="I276" t="s">
        <v>76</v>
      </c>
      <c r="J276" t="s">
        <v>77</v>
      </c>
      <c r="L276" t="s">
        <v>651</v>
      </c>
      <c r="M276" t="s">
        <v>652</v>
      </c>
      <c r="N276" t="s">
        <v>653</v>
      </c>
      <c r="O276" t="s">
        <v>124</v>
      </c>
      <c r="P276" t="str">
        <f>"CT075830"</f>
        <v>CT075830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73.63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2</v>
      </c>
      <c r="BJ276">
        <v>6</v>
      </c>
      <c r="BK276">
        <v>6</v>
      </c>
      <c r="BL276">
        <v>197.63</v>
      </c>
      <c r="BM276">
        <v>29.64</v>
      </c>
      <c r="BN276">
        <v>227.27</v>
      </c>
      <c r="BO276">
        <v>227.27</v>
      </c>
      <c r="BQ276" t="s">
        <v>924</v>
      </c>
      <c r="BR276" t="s">
        <v>83</v>
      </c>
      <c r="BS276" s="3">
        <v>44819</v>
      </c>
      <c r="BT276" s="4">
        <v>0.58333333333333337</v>
      </c>
      <c r="BU276" t="s">
        <v>925</v>
      </c>
      <c r="BV276" t="s">
        <v>85</v>
      </c>
      <c r="BY276">
        <v>29877.8</v>
      </c>
      <c r="CC276" t="s">
        <v>652</v>
      </c>
      <c r="CD276">
        <v>6280</v>
      </c>
      <c r="CE276" t="s">
        <v>128</v>
      </c>
      <c r="CI276">
        <v>4</v>
      </c>
      <c r="CJ276">
        <v>2</v>
      </c>
      <c r="CK276">
        <v>43</v>
      </c>
    </row>
    <row r="277" spans="1:89" x14ac:dyDescent="0.3">
      <c r="A277" t="s">
        <v>72</v>
      </c>
      <c r="B277" t="s">
        <v>73</v>
      </c>
      <c r="C277" t="s">
        <v>74</v>
      </c>
      <c r="E277" t="str">
        <f>"GAB2011578"</f>
        <v>GAB2011578</v>
      </c>
      <c r="F277" s="3">
        <v>44817</v>
      </c>
      <c r="G277">
        <v>202306</v>
      </c>
      <c r="H277" t="s">
        <v>75</v>
      </c>
      <c r="I277" t="s">
        <v>76</v>
      </c>
      <c r="J277" t="s">
        <v>77</v>
      </c>
      <c r="L277" t="s">
        <v>431</v>
      </c>
      <c r="M277" t="s">
        <v>432</v>
      </c>
      <c r="N277" t="s">
        <v>868</v>
      </c>
      <c r="O277" t="s">
        <v>124</v>
      </c>
      <c r="P277" t="str">
        <f>"CT075706"</f>
        <v>CT075706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78.02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2</v>
      </c>
      <c r="BI277">
        <v>11.5</v>
      </c>
      <c r="BJ277">
        <v>26.8</v>
      </c>
      <c r="BK277">
        <v>27</v>
      </c>
      <c r="BL277">
        <v>209.11</v>
      </c>
      <c r="BM277">
        <v>31.37</v>
      </c>
      <c r="BN277">
        <v>240.48</v>
      </c>
      <c r="BO277">
        <v>240.48</v>
      </c>
      <c r="BR277" t="s">
        <v>83</v>
      </c>
      <c r="BS277" s="3">
        <v>44819</v>
      </c>
      <c r="BT277" s="4">
        <v>0.45416666666666666</v>
      </c>
      <c r="BU277" t="s">
        <v>926</v>
      </c>
      <c r="BV277" t="s">
        <v>85</v>
      </c>
      <c r="BY277">
        <v>133886.88</v>
      </c>
      <c r="CA277" t="s">
        <v>753</v>
      </c>
      <c r="CC277" t="s">
        <v>432</v>
      </c>
      <c r="CD277">
        <v>5201</v>
      </c>
      <c r="CE277" t="s">
        <v>128</v>
      </c>
      <c r="CI277">
        <v>3</v>
      </c>
      <c r="CJ277">
        <v>2</v>
      </c>
      <c r="CK277">
        <v>41</v>
      </c>
    </row>
    <row r="278" spans="1:89" x14ac:dyDescent="0.3">
      <c r="A278" t="s">
        <v>72</v>
      </c>
      <c r="B278" t="s">
        <v>73</v>
      </c>
      <c r="C278" t="s">
        <v>74</v>
      </c>
      <c r="E278" t="str">
        <f>"GAB2011580"</f>
        <v>GAB2011580</v>
      </c>
      <c r="F278" s="3">
        <v>44817</v>
      </c>
      <c r="G278">
        <v>202306</v>
      </c>
      <c r="H278" t="s">
        <v>75</v>
      </c>
      <c r="I278" t="s">
        <v>76</v>
      </c>
      <c r="J278" t="s">
        <v>77</v>
      </c>
      <c r="L278" t="s">
        <v>116</v>
      </c>
      <c r="M278" t="s">
        <v>117</v>
      </c>
      <c r="N278" t="s">
        <v>476</v>
      </c>
      <c r="O278" t="s">
        <v>124</v>
      </c>
      <c r="P278" t="str">
        <f>"CT075956"</f>
        <v>CT075956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52.2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1.5</v>
      </c>
      <c r="BJ278">
        <v>6</v>
      </c>
      <c r="BK278">
        <v>6</v>
      </c>
      <c r="BL278">
        <v>141.65</v>
      </c>
      <c r="BM278">
        <v>21.25</v>
      </c>
      <c r="BN278">
        <v>162.9</v>
      </c>
      <c r="BO278">
        <v>162.9</v>
      </c>
      <c r="BQ278" t="s">
        <v>119</v>
      </c>
      <c r="BR278" t="s">
        <v>83</v>
      </c>
      <c r="BS278" s="3">
        <v>44820</v>
      </c>
      <c r="BT278" s="4">
        <v>0.4284722222222222</v>
      </c>
      <c r="BU278" t="s">
        <v>927</v>
      </c>
      <c r="BV278" t="s">
        <v>85</v>
      </c>
      <c r="BY278">
        <v>30169.439999999999</v>
      </c>
      <c r="CA278" t="s">
        <v>243</v>
      </c>
      <c r="CC278" t="s">
        <v>117</v>
      </c>
      <c r="CD278">
        <v>9459</v>
      </c>
      <c r="CE278" t="s">
        <v>128</v>
      </c>
      <c r="CI278">
        <v>3</v>
      </c>
      <c r="CJ278">
        <v>3</v>
      </c>
      <c r="CK278">
        <v>41</v>
      </c>
    </row>
    <row r="279" spans="1:89" x14ac:dyDescent="0.3">
      <c r="A279" t="s">
        <v>72</v>
      </c>
      <c r="B279" t="s">
        <v>73</v>
      </c>
      <c r="C279" t="s">
        <v>74</v>
      </c>
      <c r="E279" t="str">
        <f>"GAB2011581"</f>
        <v>GAB2011581</v>
      </c>
      <c r="F279" s="3">
        <v>44817</v>
      </c>
      <c r="G279">
        <v>202306</v>
      </c>
      <c r="H279" t="s">
        <v>75</v>
      </c>
      <c r="I279" t="s">
        <v>76</v>
      </c>
      <c r="J279" t="s">
        <v>77</v>
      </c>
      <c r="L279" t="s">
        <v>717</v>
      </c>
      <c r="M279" t="s">
        <v>717</v>
      </c>
      <c r="N279" t="s">
        <v>928</v>
      </c>
      <c r="O279" t="s">
        <v>124</v>
      </c>
      <c r="P279" t="str">
        <f>"CT075960"</f>
        <v>CT075960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57.65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0.3</v>
      </c>
      <c r="BJ279">
        <v>2.5</v>
      </c>
      <c r="BK279">
        <v>3</v>
      </c>
      <c r="BL279">
        <v>155.88999999999999</v>
      </c>
      <c r="BM279">
        <v>23.38</v>
      </c>
      <c r="BN279">
        <v>179.27</v>
      </c>
      <c r="BO279">
        <v>179.27</v>
      </c>
      <c r="BQ279" t="s">
        <v>929</v>
      </c>
      <c r="BR279" t="s">
        <v>83</v>
      </c>
      <c r="BS279" s="3">
        <v>44818</v>
      </c>
      <c r="BT279" s="4">
        <v>0.59166666666666667</v>
      </c>
      <c r="BU279" t="s">
        <v>930</v>
      </c>
      <c r="BV279" t="s">
        <v>85</v>
      </c>
      <c r="BY279">
        <v>12653.76</v>
      </c>
      <c r="CA279" t="s">
        <v>721</v>
      </c>
      <c r="CC279" t="s">
        <v>717</v>
      </c>
      <c r="CD279">
        <v>6835</v>
      </c>
      <c r="CE279" t="s">
        <v>128</v>
      </c>
      <c r="CI279">
        <v>4</v>
      </c>
      <c r="CJ279">
        <v>1</v>
      </c>
      <c r="CK279">
        <v>44</v>
      </c>
    </row>
    <row r="280" spans="1:89" x14ac:dyDescent="0.3">
      <c r="A280" t="s">
        <v>72</v>
      </c>
      <c r="B280" t="s">
        <v>73</v>
      </c>
      <c r="C280" t="s">
        <v>74</v>
      </c>
      <c r="E280" t="str">
        <f>"GAB2011582"</f>
        <v>GAB2011582</v>
      </c>
      <c r="F280" s="3">
        <v>44817</v>
      </c>
      <c r="G280">
        <v>202306</v>
      </c>
      <c r="H280" t="s">
        <v>75</v>
      </c>
      <c r="I280" t="s">
        <v>76</v>
      </c>
      <c r="J280" t="s">
        <v>77</v>
      </c>
      <c r="L280" t="s">
        <v>109</v>
      </c>
      <c r="M280" t="s">
        <v>110</v>
      </c>
      <c r="N280" t="s">
        <v>931</v>
      </c>
      <c r="O280" t="s">
        <v>124</v>
      </c>
      <c r="P280" t="str">
        <f>"CT075882"</f>
        <v>CT075882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288.14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23</v>
      </c>
      <c r="BJ280">
        <v>71.7</v>
      </c>
      <c r="BK280">
        <v>72</v>
      </c>
      <c r="BL280">
        <v>758.13</v>
      </c>
      <c r="BM280">
        <v>113.72</v>
      </c>
      <c r="BN280">
        <v>871.85</v>
      </c>
      <c r="BO280">
        <v>871.85</v>
      </c>
      <c r="BQ280" t="s">
        <v>932</v>
      </c>
      <c r="BR280" t="s">
        <v>83</v>
      </c>
      <c r="BS280" s="3">
        <v>44820</v>
      </c>
      <c r="BT280" s="4">
        <v>0.37361111111111112</v>
      </c>
      <c r="BU280" t="s">
        <v>933</v>
      </c>
      <c r="BV280" t="s">
        <v>85</v>
      </c>
      <c r="BY280">
        <v>358610</v>
      </c>
      <c r="CA280" t="s">
        <v>934</v>
      </c>
      <c r="CC280" t="s">
        <v>110</v>
      </c>
      <c r="CD280">
        <v>300</v>
      </c>
      <c r="CE280" t="s">
        <v>128</v>
      </c>
      <c r="CI280">
        <v>4</v>
      </c>
      <c r="CJ280">
        <v>3</v>
      </c>
      <c r="CK280">
        <v>43</v>
      </c>
    </row>
    <row r="281" spans="1:89" x14ac:dyDescent="0.3">
      <c r="A281" t="s">
        <v>72</v>
      </c>
      <c r="B281" t="s">
        <v>73</v>
      </c>
      <c r="C281" t="s">
        <v>74</v>
      </c>
      <c r="E281" t="str">
        <f>"GAB2011585"</f>
        <v>GAB2011585</v>
      </c>
      <c r="F281" s="3">
        <v>44817</v>
      </c>
      <c r="G281">
        <v>202306</v>
      </c>
      <c r="H281" t="s">
        <v>75</v>
      </c>
      <c r="I281" t="s">
        <v>76</v>
      </c>
      <c r="J281" t="s">
        <v>77</v>
      </c>
      <c r="L281" t="s">
        <v>935</v>
      </c>
      <c r="M281" t="s">
        <v>936</v>
      </c>
      <c r="N281" t="s">
        <v>937</v>
      </c>
      <c r="O281" t="s">
        <v>124</v>
      </c>
      <c r="P281" t="str">
        <f>"CT075968"</f>
        <v>CT075968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52.2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0.3</v>
      </c>
      <c r="BJ281">
        <v>2.6</v>
      </c>
      <c r="BK281">
        <v>3</v>
      </c>
      <c r="BL281">
        <v>141.65</v>
      </c>
      <c r="BM281">
        <v>21.25</v>
      </c>
      <c r="BN281">
        <v>162.9</v>
      </c>
      <c r="BO281">
        <v>162.9</v>
      </c>
      <c r="BQ281" t="s">
        <v>938</v>
      </c>
      <c r="BR281" t="s">
        <v>83</v>
      </c>
      <c r="BS281" s="3">
        <v>44819</v>
      </c>
      <c r="BT281" s="4">
        <v>0.69930555555555562</v>
      </c>
      <c r="BU281" t="s">
        <v>939</v>
      </c>
      <c r="BV281" t="s">
        <v>85</v>
      </c>
      <c r="BY281">
        <v>13074.4</v>
      </c>
      <c r="CA281" t="s">
        <v>799</v>
      </c>
      <c r="CC281" t="s">
        <v>936</v>
      </c>
      <c r="CD281">
        <v>4320</v>
      </c>
      <c r="CE281" t="s">
        <v>128</v>
      </c>
      <c r="CI281">
        <v>3</v>
      </c>
      <c r="CJ281">
        <v>2</v>
      </c>
      <c r="CK281">
        <v>41</v>
      </c>
    </row>
    <row r="282" spans="1:89" x14ac:dyDescent="0.3">
      <c r="A282" t="s">
        <v>72</v>
      </c>
      <c r="B282" t="s">
        <v>73</v>
      </c>
      <c r="C282" t="s">
        <v>74</v>
      </c>
      <c r="E282" t="str">
        <f>"GAB2011586"</f>
        <v>GAB2011586</v>
      </c>
      <c r="F282" s="3">
        <v>44817</v>
      </c>
      <c r="G282">
        <v>202306</v>
      </c>
      <c r="H282" t="s">
        <v>75</v>
      </c>
      <c r="I282" t="s">
        <v>76</v>
      </c>
      <c r="J282" t="s">
        <v>77</v>
      </c>
      <c r="L282" t="s">
        <v>89</v>
      </c>
      <c r="M282" t="s">
        <v>90</v>
      </c>
      <c r="N282" t="s">
        <v>147</v>
      </c>
      <c r="O282" t="s">
        <v>124</v>
      </c>
      <c r="P282" t="str">
        <f>"CT075970"</f>
        <v>CT075970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52.2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0.7</v>
      </c>
      <c r="BJ282">
        <v>1.7</v>
      </c>
      <c r="BK282">
        <v>2</v>
      </c>
      <c r="BL282">
        <v>141.65</v>
      </c>
      <c r="BM282">
        <v>21.25</v>
      </c>
      <c r="BN282">
        <v>162.9</v>
      </c>
      <c r="BO282">
        <v>162.9</v>
      </c>
      <c r="BQ282" t="s">
        <v>148</v>
      </c>
      <c r="BR282" t="s">
        <v>83</v>
      </c>
      <c r="BS282" s="3">
        <v>44819</v>
      </c>
      <c r="BT282" s="4">
        <v>0.42152777777777778</v>
      </c>
      <c r="BU282" t="s">
        <v>582</v>
      </c>
      <c r="BV282" t="s">
        <v>85</v>
      </c>
      <c r="BY282">
        <v>8350.49</v>
      </c>
      <c r="CA282" t="s">
        <v>583</v>
      </c>
      <c r="CC282" t="s">
        <v>90</v>
      </c>
      <c r="CD282">
        <v>157</v>
      </c>
      <c r="CE282" t="s">
        <v>128</v>
      </c>
      <c r="CI282">
        <v>3</v>
      </c>
      <c r="CJ282">
        <v>2</v>
      </c>
      <c r="CK282">
        <v>41</v>
      </c>
    </row>
    <row r="283" spans="1:89" x14ac:dyDescent="0.3">
      <c r="A283" t="s">
        <v>72</v>
      </c>
      <c r="B283" t="s">
        <v>73</v>
      </c>
      <c r="C283" t="s">
        <v>74</v>
      </c>
      <c r="E283" t="str">
        <f>"GAB2011589"</f>
        <v>GAB2011589</v>
      </c>
      <c r="F283" s="3">
        <v>44817</v>
      </c>
      <c r="G283">
        <v>202306</v>
      </c>
      <c r="H283" t="s">
        <v>75</v>
      </c>
      <c r="I283" t="s">
        <v>76</v>
      </c>
      <c r="J283" t="s">
        <v>77</v>
      </c>
      <c r="L283" t="s">
        <v>638</v>
      </c>
      <c r="M283" t="s">
        <v>639</v>
      </c>
      <c r="N283" t="s">
        <v>640</v>
      </c>
      <c r="O283" t="s">
        <v>124</v>
      </c>
      <c r="P283" t="str">
        <f>"CT075969"</f>
        <v>CT075969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73.63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0.5</v>
      </c>
      <c r="BJ283">
        <v>1.6</v>
      </c>
      <c r="BK283">
        <v>2</v>
      </c>
      <c r="BL283">
        <v>197.63</v>
      </c>
      <c r="BM283">
        <v>29.64</v>
      </c>
      <c r="BN283">
        <v>227.27</v>
      </c>
      <c r="BO283">
        <v>227.27</v>
      </c>
      <c r="BQ283" t="s">
        <v>641</v>
      </c>
      <c r="BR283" t="s">
        <v>83</v>
      </c>
      <c r="BS283" s="3">
        <v>44820</v>
      </c>
      <c r="BT283" s="4">
        <v>0.44166666666666665</v>
      </c>
      <c r="BU283" t="s">
        <v>940</v>
      </c>
      <c r="BV283" t="s">
        <v>85</v>
      </c>
      <c r="BY283">
        <v>8248.24</v>
      </c>
      <c r="CA283" t="s">
        <v>941</v>
      </c>
      <c r="CC283" t="s">
        <v>639</v>
      </c>
      <c r="CD283">
        <v>1035</v>
      </c>
      <c r="CE283" t="s">
        <v>128</v>
      </c>
      <c r="CI283">
        <v>4</v>
      </c>
      <c r="CJ283">
        <v>3</v>
      </c>
      <c r="CK283">
        <v>43</v>
      </c>
    </row>
    <row r="284" spans="1:89" x14ac:dyDescent="0.3">
      <c r="A284" t="s">
        <v>72</v>
      </c>
      <c r="B284" t="s">
        <v>73</v>
      </c>
      <c r="C284" t="s">
        <v>74</v>
      </c>
      <c r="E284" t="str">
        <f>"RGAB2011518"</f>
        <v>RGAB2011518</v>
      </c>
      <c r="F284" s="3">
        <v>44818</v>
      </c>
      <c r="G284">
        <v>202306</v>
      </c>
      <c r="H284" t="s">
        <v>431</v>
      </c>
      <c r="I284" t="s">
        <v>432</v>
      </c>
      <c r="J284" t="s">
        <v>868</v>
      </c>
      <c r="L284" t="s">
        <v>75</v>
      </c>
      <c r="M284" t="s">
        <v>76</v>
      </c>
      <c r="N284" t="s">
        <v>77</v>
      </c>
      <c r="O284" t="s">
        <v>124</v>
      </c>
      <c r="P284" t="str">
        <f>"CT075153"</f>
        <v>CT075153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52.2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4.4000000000000004</v>
      </c>
      <c r="BJ284">
        <v>12.9</v>
      </c>
      <c r="BK284">
        <v>13</v>
      </c>
      <c r="BL284">
        <v>141.65</v>
      </c>
      <c r="BM284">
        <v>21.25</v>
      </c>
      <c r="BN284">
        <v>162.9</v>
      </c>
      <c r="BO284">
        <v>162.9</v>
      </c>
      <c r="BQ284" t="s">
        <v>83</v>
      </c>
      <c r="BR284" t="s">
        <v>869</v>
      </c>
      <c r="BS284" s="3">
        <v>44823</v>
      </c>
      <c r="BT284" s="4">
        <v>0.41666666666666669</v>
      </c>
      <c r="BU284" t="s">
        <v>361</v>
      </c>
      <c r="BV284" t="s">
        <v>106</v>
      </c>
      <c r="BY284">
        <v>64261.93</v>
      </c>
      <c r="BZ284" t="s">
        <v>546</v>
      </c>
      <c r="CA284" t="s">
        <v>362</v>
      </c>
      <c r="CC284" t="s">
        <v>76</v>
      </c>
      <c r="CD284">
        <v>8001</v>
      </c>
      <c r="CE284" t="s">
        <v>942</v>
      </c>
      <c r="CI284">
        <v>3</v>
      </c>
      <c r="CJ284">
        <v>3</v>
      </c>
      <c r="CK284">
        <v>41</v>
      </c>
    </row>
    <row r="285" spans="1:89" x14ac:dyDescent="0.3">
      <c r="A285" t="s">
        <v>72</v>
      </c>
      <c r="B285" t="s">
        <v>73</v>
      </c>
      <c r="C285" t="s">
        <v>74</v>
      </c>
      <c r="E285" t="str">
        <f>"009942624672"</f>
        <v>009942624672</v>
      </c>
      <c r="F285" s="3">
        <v>44818</v>
      </c>
      <c r="G285">
        <v>202306</v>
      </c>
      <c r="H285" t="s">
        <v>289</v>
      </c>
      <c r="I285" t="s">
        <v>290</v>
      </c>
      <c r="J285" t="s">
        <v>943</v>
      </c>
      <c r="L285" t="s">
        <v>75</v>
      </c>
      <c r="M285" t="s">
        <v>76</v>
      </c>
      <c r="N285" t="s">
        <v>944</v>
      </c>
      <c r="O285" t="s">
        <v>81</v>
      </c>
      <c r="P285" t="str">
        <f>"LEVENE"</f>
        <v>LEVENE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26.99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1.7</v>
      </c>
      <c r="BK285">
        <v>2</v>
      </c>
      <c r="BL285">
        <v>70.53</v>
      </c>
      <c r="BM285">
        <v>10.58</v>
      </c>
      <c r="BN285">
        <v>81.11</v>
      </c>
      <c r="BO285">
        <v>81.11</v>
      </c>
      <c r="BQ285" t="s">
        <v>945</v>
      </c>
      <c r="BR285" t="s">
        <v>946</v>
      </c>
      <c r="BS285" s="3">
        <v>44820</v>
      </c>
      <c r="BT285" s="4">
        <v>0.41805555555555557</v>
      </c>
      <c r="BU285" t="s">
        <v>361</v>
      </c>
      <c r="BV285" t="s">
        <v>106</v>
      </c>
      <c r="BY285">
        <v>8448</v>
      </c>
      <c r="BZ285" t="s">
        <v>86</v>
      </c>
      <c r="CA285" t="s">
        <v>362</v>
      </c>
      <c r="CC285" t="s">
        <v>76</v>
      </c>
      <c r="CD285">
        <v>7485</v>
      </c>
      <c r="CE285" t="s">
        <v>128</v>
      </c>
      <c r="CI285">
        <v>1</v>
      </c>
      <c r="CJ285">
        <v>2</v>
      </c>
      <c r="CK285">
        <v>21</v>
      </c>
    </row>
    <row r="286" spans="1:89" x14ac:dyDescent="0.3">
      <c r="A286" t="s">
        <v>72</v>
      </c>
      <c r="B286" t="s">
        <v>73</v>
      </c>
      <c r="C286" t="s">
        <v>74</v>
      </c>
      <c r="E286" t="str">
        <f>"009942624671"</f>
        <v>009942624671</v>
      </c>
      <c r="F286" s="3">
        <v>44818</v>
      </c>
      <c r="G286">
        <v>202306</v>
      </c>
      <c r="H286" t="s">
        <v>289</v>
      </c>
      <c r="I286" t="s">
        <v>290</v>
      </c>
      <c r="J286" t="s">
        <v>943</v>
      </c>
      <c r="L286" t="s">
        <v>89</v>
      </c>
      <c r="M286" t="s">
        <v>90</v>
      </c>
      <c r="N286" t="s">
        <v>943</v>
      </c>
      <c r="O286" t="s">
        <v>81</v>
      </c>
      <c r="P286" t="str">
        <f>"LEVENE"</f>
        <v>LEVENE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26.99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0.2</v>
      </c>
      <c r="BK286">
        <v>1</v>
      </c>
      <c r="BL286">
        <v>70.53</v>
      </c>
      <c r="BM286">
        <v>10.58</v>
      </c>
      <c r="BN286">
        <v>81.11</v>
      </c>
      <c r="BO286">
        <v>81.11</v>
      </c>
      <c r="BQ286" t="s">
        <v>947</v>
      </c>
      <c r="BR286" t="s">
        <v>946</v>
      </c>
      <c r="BS286" s="3">
        <v>44819</v>
      </c>
      <c r="BT286" s="4">
        <v>0.41666666666666669</v>
      </c>
      <c r="BU286" t="s">
        <v>948</v>
      </c>
      <c r="BV286" t="s">
        <v>85</v>
      </c>
      <c r="BY286">
        <v>1200</v>
      </c>
      <c r="BZ286" t="s">
        <v>86</v>
      </c>
      <c r="CA286" t="s">
        <v>94</v>
      </c>
      <c r="CC286" t="s">
        <v>90</v>
      </c>
      <c r="CD286">
        <v>157</v>
      </c>
      <c r="CE286" t="s">
        <v>128</v>
      </c>
      <c r="CI286">
        <v>1</v>
      </c>
      <c r="CJ286">
        <v>1</v>
      </c>
      <c r="CK286">
        <v>21</v>
      </c>
    </row>
    <row r="287" spans="1:89" x14ac:dyDescent="0.3">
      <c r="A287" t="s">
        <v>72</v>
      </c>
      <c r="B287" t="s">
        <v>73</v>
      </c>
      <c r="C287" t="s">
        <v>74</v>
      </c>
      <c r="E287" t="str">
        <f>"GAB2011594"</f>
        <v>GAB2011594</v>
      </c>
      <c r="F287" s="3">
        <v>44818</v>
      </c>
      <c r="G287">
        <v>202306</v>
      </c>
      <c r="H287" t="s">
        <v>75</v>
      </c>
      <c r="I287" t="s">
        <v>76</v>
      </c>
      <c r="J287" t="s">
        <v>77</v>
      </c>
      <c r="L287" t="s">
        <v>266</v>
      </c>
      <c r="M287" t="s">
        <v>267</v>
      </c>
      <c r="N287" t="s">
        <v>268</v>
      </c>
      <c r="O287" t="s">
        <v>124</v>
      </c>
      <c r="P287" t="str">
        <f>"010505"</f>
        <v>010505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57.65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2</v>
      </c>
      <c r="BJ287">
        <v>2.7</v>
      </c>
      <c r="BK287">
        <v>3</v>
      </c>
      <c r="BL287">
        <v>155.88999999999999</v>
      </c>
      <c r="BM287">
        <v>23.38</v>
      </c>
      <c r="BN287">
        <v>179.27</v>
      </c>
      <c r="BO287">
        <v>179.27</v>
      </c>
      <c r="BQ287" t="s">
        <v>551</v>
      </c>
      <c r="BR287" t="s">
        <v>83</v>
      </c>
      <c r="BS287" s="3">
        <v>44819</v>
      </c>
      <c r="BT287" s="4">
        <v>0.53333333333333333</v>
      </c>
      <c r="BU287" t="s">
        <v>949</v>
      </c>
      <c r="BV287" t="s">
        <v>85</v>
      </c>
      <c r="BY287">
        <v>13392</v>
      </c>
      <c r="CA287" t="s">
        <v>270</v>
      </c>
      <c r="CC287" t="s">
        <v>267</v>
      </c>
      <c r="CD287">
        <v>7100</v>
      </c>
      <c r="CE287" t="s">
        <v>128</v>
      </c>
      <c r="CI287">
        <v>4</v>
      </c>
      <c r="CJ287">
        <v>1</v>
      </c>
      <c r="CK287">
        <v>44</v>
      </c>
    </row>
    <row r="288" spans="1:89" x14ac:dyDescent="0.3">
      <c r="A288" t="s">
        <v>72</v>
      </c>
      <c r="B288" t="s">
        <v>73</v>
      </c>
      <c r="C288" t="s">
        <v>74</v>
      </c>
      <c r="E288" t="str">
        <f>"GAB2011595"</f>
        <v>GAB2011595</v>
      </c>
      <c r="F288" s="3">
        <v>44818</v>
      </c>
      <c r="G288">
        <v>202306</v>
      </c>
      <c r="H288" t="s">
        <v>75</v>
      </c>
      <c r="I288" t="s">
        <v>76</v>
      </c>
      <c r="J288" t="s">
        <v>77</v>
      </c>
      <c r="L288" t="s">
        <v>206</v>
      </c>
      <c r="M288" t="s">
        <v>206</v>
      </c>
      <c r="N288" t="s">
        <v>950</v>
      </c>
      <c r="O288" t="s">
        <v>124</v>
      </c>
      <c r="P288" t="str">
        <f>"010510"</f>
        <v>010510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57.65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2.4</v>
      </c>
      <c r="BK288">
        <v>3</v>
      </c>
      <c r="BL288">
        <v>155.88999999999999</v>
      </c>
      <c r="BM288">
        <v>23.38</v>
      </c>
      <c r="BN288">
        <v>179.27</v>
      </c>
      <c r="BO288">
        <v>179.27</v>
      </c>
      <c r="BQ288" t="s">
        <v>951</v>
      </c>
      <c r="BR288" t="s">
        <v>83</v>
      </c>
      <c r="BS288" s="3">
        <v>44819</v>
      </c>
      <c r="BT288" s="4">
        <v>0.40347222222222223</v>
      </c>
      <c r="BU288" t="s">
        <v>952</v>
      </c>
      <c r="BV288" t="s">
        <v>85</v>
      </c>
      <c r="BY288">
        <v>12000</v>
      </c>
      <c r="CA288" t="s">
        <v>210</v>
      </c>
      <c r="CC288" t="s">
        <v>206</v>
      </c>
      <c r="CD288">
        <v>7646</v>
      </c>
      <c r="CE288" t="s">
        <v>128</v>
      </c>
      <c r="CI288">
        <v>4</v>
      </c>
      <c r="CJ288">
        <v>1</v>
      </c>
      <c r="CK288">
        <v>44</v>
      </c>
    </row>
    <row r="289" spans="1:89" x14ac:dyDescent="0.3">
      <c r="A289" t="s">
        <v>72</v>
      </c>
      <c r="B289" t="s">
        <v>73</v>
      </c>
      <c r="C289" t="s">
        <v>74</v>
      </c>
      <c r="E289" t="str">
        <f>"GAB2011596"</f>
        <v>GAB2011596</v>
      </c>
      <c r="F289" s="3">
        <v>44818</v>
      </c>
      <c r="G289">
        <v>202306</v>
      </c>
      <c r="H289" t="s">
        <v>75</v>
      </c>
      <c r="I289" t="s">
        <v>76</v>
      </c>
      <c r="J289" t="s">
        <v>77</v>
      </c>
      <c r="L289" t="s">
        <v>488</v>
      </c>
      <c r="M289" t="s">
        <v>489</v>
      </c>
      <c r="N289" t="s">
        <v>953</v>
      </c>
      <c r="O289" t="s">
        <v>124</v>
      </c>
      <c r="P289" t="str">
        <f>"010509"</f>
        <v>010509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73.63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2</v>
      </c>
      <c r="BJ289">
        <v>2.7</v>
      </c>
      <c r="BK289">
        <v>3</v>
      </c>
      <c r="BL289">
        <v>197.63</v>
      </c>
      <c r="BM289">
        <v>29.64</v>
      </c>
      <c r="BN289">
        <v>227.27</v>
      </c>
      <c r="BO289">
        <v>227.27</v>
      </c>
      <c r="BQ289" t="s">
        <v>954</v>
      </c>
      <c r="BR289" t="s">
        <v>83</v>
      </c>
      <c r="BS289" s="3">
        <v>44819</v>
      </c>
      <c r="BT289" s="4">
        <v>0.61111111111111105</v>
      </c>
      <c r="BU289" t="s">
        <v>955</v>
      </c>
      <c r="BV289" t="s">
        <v>85</v>
      </c>
      <c r="BY289">
        <v>13392</v>
      </c>
      <c r="CA289" t="s">
        <v>956</v>
      </c>
      <c r="CC289" t="s">
        <v>489</v>
      </c>
      <c r="CD289">
        <v>6570</v>
      </c>
      <c r="CE289" t="s">
        <v>128</v>
      </c>
      <c r="CI289">
        <v>4</v>
      </c>
      <c r="CJ289">
        <v>1</v>
      </c>
      <c r="CK289">
        <v>43</v>
      </c>
    </row>
    <row r="290" spans="1:89" x14ac:dyDescent="0.3">
      <c r="A290" t="s">
        <v>72</v>
      </c>
      <c r="B290" t="s">
        <v>73</v>
      </c>
      <c r="C290" t="s">
        <v>74</v>
      </c>
      <c r="E290" t="str">
        <f>"GAB2011597"</f>
        <v>GAB2011597</v>
      </c>
      <c r="F290" s="3">
        <v>44818</v>
      </c>
      <c r="G290">
        <v>202306</v>
      </c>
      <c r="H290" t="s">
        <v>75</v>
      </c>
      <c r="I290" t="s">
        <v>76</v>
      </c>
      <c r="J290" t="s">
        <v>77</v>
      </c>
      <c r="L290" t="s">
        <v>184</v>
      </c>
      <c r="M290" t="s">
        <v>185</v>
      </c>
      <c r="N290" t="s">
        <v>957</v>
      </c>
      <c r="O290" t="s">
        <v>124</v>
      </c>
      <c r="P290" t="str">
        <f>"CT075983"</f>
        <v>CT075983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52.2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3.8</v>
      </c>
      <c r="BK290">
        <v>4</v>
      </c>
      <c r="BL290">
        <v>141.65</v>
      </c>
      <c r="BM290">
        <v>21.25</v>
      </c>
      <c r="BN290">
        <v>162.9</v>
      </c>
      <c r="BO290">
        <v>162.9</v>
      </c>
      <c r="BR290" t="s">
        <v>83</v>
      </c>
      <c r="BS290" s="3">
        <v>44820</v>
      </c>
      <c r="BT290" s="4">
        <v>0.5180555555555556</v>
      </c>
      <c r="BU290" t="s">
        <v>958</v>
      </c>
      <c r="BV290" t="s">
        <v>85</v>
      </c>
      <c r="BY290">
        <v>19200</v>
      </c>
      <c r="CA290" t="s">
        <v>959</v>
      </c>
      <c r="CC290" t="s">
        <v>185</v>
      </c>
      <c r="CD290">
        <v>1449</v>
      </c>
      <c r="CE290" t="s">
        <v>128</v>
      </c>
      <c r="CI290">
        <v>3</v>
      </c>
      <c r="CJ290">
        <v>2</v>
      </c>
      <c r="CK290">
        <v>41</v>
      </c>
    </row>
    <row r="291" spans="1:89" x14ac:dyDescent="0.3">
      <c r="A291" t="s">
        <v>72</v>
      </c>
      <c r="B291" t="s">
        <v>73</v>
      </c>
      <c r="C291" t="s">
        <v>74</v>
      </c>
      <c r="E291" t="str">
        <f>"GAB2011599"</f>
        <v>GAB2011599</v>
      </c>
      <c r="F291" s="3">
        <v>44818</v>
      </c>
      <c r="G291">
        <v>202306</v>
      </c>
      <c r="H291" t="s">
        <v>75</v>
      </c>
      <c r="I291" t="s">
        <v>76</v>
      </c>
      <c r="J291" t="s">
        <v>77</v>
      </c>
      <c r="L291" t="s">
        <v>257</v>
      </c>
      <c r="M291" t="s">
        <v>258</v>
      </c>
      <c r="N291" t="s">
        <v>259</v>
      </c>
      <c r="O291" t="s">
        <v>124</v>
      </c>
      <c r="P291" t="str">
        <f>"CT075991 CT075990"</f>
        <v>CT075991 CT075990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73.63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2</v>
      </c>
      <c r="BJ291">
        <v>6.1</v>
      </c>
      <c r="BK291">
        <v>7</v>
      </c>
      <c r="BL291">
        <v>197.63</v>
      </c>
      <c r="BM291">
        <v>29.64</v>
      </c>
      <c r="BN291">
        <v>227.27</v>
      </c>
      <c r="BO291">
        <v>227.27</v>
      </c>
      <c r="BR291" t="s">
        <v>83</v>
      </c>
      <c r="BS291" s="3">
        <v>44820</v>
      </c>
      <c r="BT291" s="4">
        <v>0.68541666666666667</v>
      </c>
      <c r="BU291" t="s">
        <v>960</v>
      </c>
      <c r="BV291" t="s">
        <v>85</v>
      </c>
      <c r="BY291">
        <v>30720</v>
      </c>
      <c r="CA291" t="s">
        <v>261</v>
      </c>
      <c r="CC291" t="s">
        <v>258</v>
      </c>
      <c r="CD291">
        <v>6170</v>
      </c>
      <c r="CE291" t="s">
        <v>128</v>
      </c>
      <c r="CI291">
        <v>4</v>
      </c>
      <c r="CJ291">
        <v>2</v>
      </c>
      <c r="CK291">
        <v>43</v>
      </c>
    </row>
    <row r="292" spans="1:89" x14ac:dyDescent="0.3">
      <c r="A292" t="s">
        <v>72</v>
      </c>
      <c r="B292" t="s">
        <v>73</v>
      </c>
      <c r="C292" t="s">
        <v>74</v>
      </c>
      <c r="E292" t="str">
        <f>"GAB2011605"</f>
        <v>GAB2011605</v>
      </c>
      <c r="F292" s="3">
        <v>44818</v>
      </c>
      <c r="G292">
        <v>202306</v>
      </c>
      <c r="H292" t="s">
        <v>75</v>
      </c>
      <c r="I292" t="s">
        <v>76</v>
      </c>
      <c r="J292" t="s">
        <v>77</v>
      </c>
      <c r="L292" t="s">
        <v>235</v>
      </c>
      <c r="M292" t="s">
        <v>236</v>
      </c>
      <c r="N292" t="s">
        <v>271</v>
      </c>
      <c r="O292" t="s">
        <v>124</v>
      </c>
      <c r="P292" t="str">
        <f>"010495 010495 010500 010498 010497 010496"</f>
        <v>010495 010495 010500 010498 010497 010496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1202.6500000000001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19</v>
      </c>
      <c r="BI292">
        <v>191.1</v>
      </c>
      <c r="BJ292">
        <v>314.39999999999998</v>
      </c>
      <c r="BK292">
        <v>315</v>
      </c>
      <c r="BL292">
        <v>3147.65</v>
      </c>
      <c r="BM292">
        <v>472.15</v>
      </c>
      <c r="BN292">
        <v>3619.8</v>
      </c>
      <c r="BO292">
        <v>3619.8</v>
      </c>
      <c r="BQ292" t="s">
        <v>254</v>
      </c>
      <c r="BR292" t="s">
        <v>83</v>
      </c>
      <c r="BS292" s="3">
        <v>44820</v>
      </c>
      <c r="BT292" s="4">
        <v>0.38819444444444445</v>
      </c>
      <c r="BU292" t="s">
        <v>961</v>
      </c>
      <c r="BV292" t="s">
        <v>85</v>
      </c>
      <c r="BY292">
        <v>242817</v>
      </c>
      <c r="CC292" t="s">
        <v>236</v>
      </c>
      <c r="CD292">
        <v>2745</v>
      </c>
      <c r="CE292" t="s">
        <v>128</v>
      </c>
      <c r="CI292">
        <v>4</v>
      </c>
      <c r="CJ292">
        <v>2</v>
      </c>
      <c r="CK292">
        <v>43</v>
      </c>
    </row>
    <row r="293" spans="1:89" x14ac:dyDescent="0.3">
      <c r="A293" t="s">
        <v>72</v>
      </c>
      <c r="B293" t="s">
        <v>73</v>
      </c>
      <c r="C293" t="s">
        <v>74</v>
      </c>
      <c r="E293" t="str">
        <f>"GAB2011606"</f>
        <v>GAB2011606</v>
      </c>
      <c r="F293" s="3">
        <v>44818</v>
      </c>
      <c r="G293">
        <v>202306</v>
      </c>
      <c r="H293" t="s">
        <v>75</v>
      </c>
      <c r="I293" t="s">
        <v>76</v>
      </c>
      <c r="J293" t="s">
        <v>77</v>
      </c>
      <c r="L293" t="s">
        <v>849</v>
      </c>
      <c r="M293" t="s">
        <v>850</v>
      </c>
      <c r="N293" t="s">
        <v>851</v>
      </c>
      <c r="O293" t="s">
        <v>124</v>
      </c>
      <c r="P293" t="str">
        <f>"CT076006"</f>
        <v>CT076006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73.63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3</v>
      </c>
      <c r="BJ293">
        <v>6.1</v>
      </c>
      <c r="BK293">
        <v>7</v>
      </c>
      <c r="BL293">
        <v>197.63</v>
      </c>
      <c r="BM293">
        <v>29.64</v>
      </c>
      <c r="BN293">
        <v>227.27</v>
      </c>
      <c r="BO293">
        <v>227.27</v>
      </c>
      <c r="BR293" t="s">
        <v>83</v>
      </c>
      <c r="BS293" s="3">
        <v>44820</v>
      </c>
      <c r="BT293" s="4">
        <v>0.45347222222222222</v>
      </c>
      <c r="BU293" t="s">
        <v>962</v>
      </c>
      <c r="BV293" t="s">
        <v>85</v>
      </c>
      <c r="BY293">
        <v>30720</v>
      </c>
      <c r="CA293" t="s">
        <v>853</v>
      </c>
      <c r="CC293" t="s">
        <v>850</v>
      </c>
      <c r="CD293">
        <v>2571</v>
      </c>
      <c r="CE293" t="s">
        <v>128</v>
      </c>
      <c r="CI293">
        <v>4</v>
      </c>
      <c r="CJ293">
        <v>2</v>
      </c>
      <c r="CK293">
        <v>43</v>
      </c>
    </row>
    <row r="294" spans="1:89" x14ac:dyDescent="0.3">
      <c r="A294" t="s">
        <v>72</v>
      </c>
      <c r="B294" t="s">
        <v>73</v>
      </c>
      <c r="C294" t="s">
        <v>74</v>
      </c>
      <c r="E294" t="str">
        <f>"GAB2011610"</f>
        <v>GAB2011610</v>
      </c>
      <c r="F294" s="3">
        <v>44818</v>
      </c>
      <c r="G294">
        <v>202306</v>
      </c>
      <c r="H294" t="s">
        <v>75</v>
      </c>
      <c r="I294" t="s">
        <v>76</v>
      </c>
      <c r="J294" t="s">
        <v>77</v>
      </c>
      <c r="L294" t="s">
        <v>247</v>
      </c>
      <c r="M294" t="s">
        <v>248</v>
      </c>
      <c r="N294" t="s">
        <v>963</v>
      </c>
      <c r="O294" t="s">
        <v>124</v>
      </c>
      <c r="P294" t="str">
        <f>"CT075964"</f>
        <v>CT075964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52.2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1.7</v>
      </c>
      <c r="BK294">
        <v>2</v>
      </c>
      <c r="BL294">
        <v>141.65</v>
      </c>
      <c r="BM294">
        <v>21.25</v>
      </c>
      <c r="BN294">
        <v>162.9</v>
      </c>
      <c r="BO294">
        <v>162.9</v>
      </c>
      <c r="BQ294" t="s">
        <v>964</v>
      </c>
      <c r="BR294" t="s">
        <v>83</v>
      </c>
      <c r="BS294" s="3">
        <v>44820</v>
      </c>
      <c r="BT294" s="4">
        <v>0.42638888888888887</v>
      </c>
      <c r="BU294" t="s">
        <v>965</v>
      </c>
      <c r="BV294" t="s">
        <v>85</v>
      </c>
      <c r="BY294">
        <v>8448</v>
      </c>
      <c r="CA294" t="s">
        <v>229</v>
      </c>
      <c r="CC294" t="s">
        <v>248</v>
      </c>
      <c r="CD294">
        <v>1682</v>
      </c>
      <c r="CE294" t="s">
        <v>128</v>
      </c>
      <c r="CI294">
        <v>0</v>
      </c>
      <c r="CJ294">
        <v>0</v>
      </c>
      <c r="CK294">
        <v>41</v>
      </c>
    </row>
    <row r="295" spans="1:89" x14ac:dyDescent="0.3">
      <c r="A295" t="s">
        <v>72</v>
      </c>
      <c r="B295" t="s">
        <v>73</v>
      </c>
      <c r="C295" t="s">
        <v>74</v>
      </c>
      <c r="E295" t="str">
        <f>"GAB2011614"</f>
        <v>GAB2011614</v>
      </c>
      <c r="F295" s="3">
        <v>44818</v>
      </c>
      <c r="G295">
        <v>202306</v>
      </c>
      <c r="H295" t="s">
        <v>75</v>
      </c>
      <c r="I295" t="s">
        <v>76</v>
      </c>
      <c r="J295" t="s">
        <v>77</v>
      </c>
      <c r="L295" t="s">
        <v>200</v>
      </c>
      <c r="M295" t="s">
        <v>201</v>
      </c>
      <c r="N295" t="s">
        <v>966</v>
      </c>
      <c r="O295" t="s">
        <v>124</v>
      </c>
      <c r="P295" t="str">
        <f>"00096"</f>
        <v>00096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103.73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19</v>
      </c>
      <c r="BJ295">
        <v>22.5</v>
      </c>
      <c r="BK295">
        <v>23</v>
      </c>
      <c r="BL295">
        <v>276.29000000000002</v>
      </c>
      <c r="BM295">
        <v>41.44</v>
      </c>
      <c r="BN295">
        <v>317.73</v>
      </c>
      <c r="BO295">
        <v>317.73</v>
      </c>
      <c r="BQ295" t="s">
        <v>967</v>
      </c>
      <c r="BR295" t="s">
        <v>83</v>
      </c>
      <c r="BS295" s="3">
        <v>44820</v>
      </c>
      <c r="BT295" s="4">
        <v>0.52083333333333337</v>
      </c>
      <c r="BU295" t="s">
        <v>968</v>
      </c>
      <c r="BV295" t="s">
        <v>85</v>
      </c>
      <c r="BY295">
        <v>112746</v>
      </c>
      <c r="CA295" t="s">
        <v>408</v>
      </c>
      <c r="CC295" t="s">
        <v>201</v>
      </c>
      <c r="CD295">
        <v>9700</v>
      </c>
      <c r="CE295" t="s">
        <v>128</v>
      </c>
      <c r="CI295">
        <v>4</v>
      </c>
      <c r="CJ295">
        <v>2</v>
      </c>
      <c r="CK295">
        <v>43</v>
      </c>
    </row>
    <row r="296" spans="1:89" x14ac:dyDescent="0.3">
      <c r="A296" t="s">
        <v>72</v>
      </c>
      <c r="B296" t="s">
        <v>73</v>
      </c>
      <c r="C296" t="s">
        <v>74</v>
      </c>
      <c r="E296" t="str">
        <f>"GAB2011598"</f>
        <v>GAB2011598</v>
      </c>
      <c r="F296" s="3">
        <v>44818</v>
      </c>
      <c r="G296">
        <v>202306</v>
      </c>
      <c r="H296" t="s">
        <v>75</v>
      </c>
      <c r="I296" t="s">
        <v>76</v>
      </c>
      <c r="J296" t="s">
        <v>77</v>
      </c>
      <c r="L296" t="s">
        <v>116</v>
      </c>
      <c r="M296" t="s">
        <v>117</v>
      </c>
      <c r="N296" t="s">
        <v>301</v>
      </c>
      <c r="O296" t="s">
        <v>81</v>
      </c>
      <c r="P296" t="str">
        <f>"CT075994"</f>
        <v>CT075994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26.99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0.4</v>
      </c>
      <c r="BJ296">
        <v>1.7</v>
      </c>
      <c r="BK296">
        <v>2</v>
      </c>
      <c r="BL296">
        <v>70.53</v>
      </c>
      <c r="BM296">
        <v>10.58</v>
      </c>
      <c r="BN296">
        <v>81.11</v>
      </c>
      <c r="BO296">
        <v>81.11</v>
      </c>
      <c r="BQ296" t="s">
        <v>302</v>
      </c>
      <c r="BR296" t="s">
        <v>83</v>
      </c>
      <c r="BS296" s="3">
        <v>44819</v>
      </c>
      <c r="BT296" s="4">
        <v>0.41944444444444445</v>
      </c>
      <c r="BU296" t="s">
        <v>204</v>
      </c>
      <c r="BV296" t="s">
        <v>85</v>
      </c>
      <c r="BY296">
        <v>8343.7199999999993</v>
      </c>
      <c r="BZ296" t="s">
        <v>86</v>
      </c>
      <c r="CA296" t="s">
        <v>121</v>
      </c>
      <c r="CC296" t="s">
        <v>117</v>
      </c>
      <c r="CD296">
        <v>9459</v>
      </c>
      <c r="CE296" t="s">
        <v>323</v>
      </c>
      <c r="CI296">
        <v>1</v>
      </c>
      <c r="CJ296">
        <v>1</v>
      </c>
      <c r="CK296">
        <v>21</v>
      </c>
    </row>
    <row r="297" spans="1:89" x14ac:dyDescent="0.3">
      <c r="A297" t="s">
        <v>72</v>
      </c>
      <c r="B297" t="s">
        <v>73</v>
      </c>
      <c r="C297" t="s">
        <v>74</v>
      </c>
      <c r="E297" t="str">
        <f>"GAB2011600"</f>
        <v>GAB2011600</v>
      </c>
      <c r="F297" s="3">
        <v>44818</v>
      </c>
      <c r="G297">
        <v>202306</v>
      </c>
      <c r="H297" t="s">
        <v>75</v>
      </c>
      <c r="I297" t="s">
        <v>76</v>
      </c>
      <c r="J297" t="s">
        <v>77</v>
      </c>
      <c r="L297" t="s">
        <v>171</v>
      </c>
      <c r="M297" t="s">
        <v>172</v>
      </c>
      <c r="N297" t="s">
        <v>173</v>
      </c>
      <c r="O297" t="s">
        <v>81</v>
      </c>
      <c r="P297" t="str">
        <f>"CT075995"</f>
        <v>CT075995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26.99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0.9</v>
      </c>
      <c r="BJ297">
        <v>1.7</v>
      </c>
      <c r="BK297">
        <v>2</v>
      </c>
      <c r="BL297">
        <v>70.53</v>
      </c>
      <c r="BM297">
        <v>10.58</v>
      </c>
      <c r="BN297">
        <v>81.11</v>
      </c>
      <c r="BO297">
        <v>81.11</v>
      </c>
      <c r="BQ297" t="s">
        <v>174</v>
      </c>
      <c r="BR297" t="s">
        <v>83</v>
      </c>
      <c r="BS297" s="3">
        <v>44819</v>
      </c>
      <c r="BT297" s="4">
        <v>0.4284722222222222</v>
      </c>
      <c r="BU297" t="s">
        <v>969</v>
      </c>
      <c r="BV297" t="s">
        <v>85</v>
      </c>
      <c r="BY297">
        <v>8405.76</v>
      </c>
      <c r="BZ297" t="s">
        <v>86</v>
      </c>
      <c r="CA297" t="s">
        <v>176</v>
      </c>
      <c r="CC297" t="s">
        <v>172</v>
      </c>
      <c r="CD297">
        <v>699</v>
      </c>
      <c r="CE297" t="s">
        <v>522</v>
      </c>
      <c r="CI297">
        <v>1</v>
      </c>
      <c r="CJ297">
        <v>1</v>
      </c>
      <c r="CK297">
        <v>21</v>
      </c>
    </row>
    <row r="298" spans="1:89" x14ac:dyDescent="0.3">
      <c r="A298" t="s">
        <v>72</v>
      </c>
      <c r="B298" t="s">
        <v>73</v>
      </c>
      <c r="C298" t="s">
        <v>74</v>
      </c>
      <c r="E298" t="str">
        <f>"GAB2011601"</f>
        <v>GAB2011601</v>
      </c>
      <c r="F298" s="3">
        <v>44818</v>
      </c>
      <c r="G298">
        <v>202306</v>
      </c>
      <c r="H298" t="s">
        <v>75</v>
      </c>
      <c r="I298" t="s">
        <v>76</v>
      </c>
      <c r="J298" t="s">
        <v>77</v>
      </c>
      <c r="L298" t="s">
        <v>319</v>
      </c>
      <c r="M298" t="s">
        <v>320</v>
      </c>
      <c r="N298" t="s">
        <v>970</v>
      </c>
      <c r="O298" t="s">
        <v>81</v>
      </c>
      <c r="P298" t="str">
        <f>"010405"</f>
        <v>010405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87.74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3.5</v>
      </c>
      <c r="BK298">
        <v>3.5</v>
      </c>
      <c r="BL298">
        <v>229.25</v>
      </c>
      <c r="BM298">
        <v>34.39</v>
      </c>
      <c r="BN298">
        <v>263.64</v>
      </c>
      <c r="BO298">
        <v>263.64</v>
      </c>
      <c r="BQ298" t="s">
        <v>971</v>
      </c>
      <c r="BR298" t="s">
        <v>83</v>
      </c>
      <c r="BS298" s="3">
        <v>44820</v>
      </c>
      <c r="BT298" s="4">
        <v>0.54166666666666663</v>
      </c>
      <c r="BU298" t="s">
        <v>972</v>
      </c>
      <c r="BV298" t="s">
        <v>106</v>
      </c>
      <c r="BY298">
        <v>17494.400000000001</v>
      </c>
      <c r="BZ298" t="s">
        <v>86</v>
      </c>
      <c r="CA298" t="s">
        <v>627</v>
      </c>
      <c r="CC298" t="s">
        <v>320</v>
      </c>
      <c r="CD298">
        <v>4420</v>
      </c>
      <c r="CE298" t="s">
        <v>108</v>
      </c>
      <c r="CI298">
        <v>1</v>
      </c>
      <c r="CJ298">
        <v>2</v>
      </c>
      <c r="CK298">
        <v>23</v>
      </c>
    </row>
    <row r="299" spans="1:89" x14ac:dyDescent="0.3">
      <c r="A299" t="s">
        <v>72</v>
      </c>
      <c r="B299" t="s">
        <v>73</v>
      </c>
      <c r="C299" t="s">
        <v>74</v>
      </c>
      <c r="E299" t="str">
        <f>"GAB2011602"</f>
        <v>GAB2011602</v>
      </c>
      <c r="F299" s="3">
        <v>44818</v>
      </c>
      <c r="G299">
        <v>202306</v>
      </c>
      <c r="H299" t="s">
        <v>75</v>
      </c>
      <c r="I299" t="s">
        <v>76</v>
      </c>
      <c r="J299" t="s">
        <v>77</v>
      </c>
      <c r="L299" t="s">
        <v>78</v>
      </c>
      <c r="M299" t="s">
        <v>79</v>
      </c>
      <c r="N299" t="s">
        <v>215</v>
      </c>
      <c r="O299" t="s">
        <v>81</v>
      </c>
      <c r="P299" t="str">
        <f>"010507"</f>
        <v>010507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26.99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2</v>
      </c>
      <c r="BK299">
        <v>2</v>
      </c>
      <c r="BL299">
        <v>70.53</v>
      </c>
      <c r="BM299">
        <v>10.58</v>
      </c>
      <c r="BN299">
        <v>81.11</v>
      </c>
      <c r="BO299">
        <v>81.11</v>
      </c>
      <c r="BQ299" t="s">
        <v>216</v>
      </c>
      <c r="BR299" t="s">
        <v>83</v>
      </c>
      <c r="BS299" s="3">
        <v>44819</v>
      </c>
      <c r="BT299" s="4">
        <v>0.42708333333333331</v>
      </c>
      <c r="BU299" t="s">
        <v>973</v>
      </c>
      <c r="BV299" t="s">
        <v>85</v>
      </c>
      <c r="BY299">
        <v>10045.98</v>
      </c>
      <c r="BZ299" t="s">
        <v>86</v>
      </c>
      <c r="CA299" t="s">
        <v>974</v>
      </c>
      <c r="CC299" t="s">
        <v>79</v>
      </c>
      <c r="CD299">
        <v>81</v>
      </c>
      <c r="CE299" t="s">
        <v>122</v>
      </c>
      <c r="CI299">
        <v>1</v>
      </c>
      <c r="CJ299">
        <v>1</v>
      </c>
      <c r="CK299">
        <v>21</v>
      </c>
    </row>
    <row r="300" spans="1:89" x14ac:dyDescent="0.3">
      <c r="A300" t="s">
        <v>72</v>
      </c>
      <c r="B300" t="s">
        <v>73</v>
      </c>
      <c r="C300" t="s">
        <v>74</v>
      </c>
      <c r="E300" t="str">
        <f>"GAB2011603"</f>
        <v>GAB2011603</v>
      </c>
      <c r="F300" s="3">
        <v>44818</v>
      </c>
      <c r="G300">
        <v>202306</v>
      </c>
      <c r="H300" t="s">
        <v>75</v>
      </c>
      <c r="I300" t="s">
        <v>76</v>
      </c>
      <c r="J300" t="s">
        <v>77</v>
      </c>
      <c r="L300" t="s">
        <v>488</v>
      </c>
      <c r="M300" t="s">
        <v>489</v>
      </c>
      <c r="N300" t="s">
        <v>490</v>
      </c>
      <c r="O300" t="s">
        <v>81</v>
      </c>
      <c r="P300" t="str">
        <f>"010419"</f>
        <v>010419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64.11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2.4</v>
      </c>
      <c r="BK300">
        <v>2.5</v>
      </c>
      <c r="BL300">
        <v>167.52</v>
      </c>
      <c r="BM300">
        <v>25.13</v>
      </c>
      <c r="BN300">
        <v>192.65</v>
      </c>
      <c r="BO300">
        <v>192.65</v>
      </c>
      <c r="BQ300" t="s">
        <v>491</v>
      </c>
      <c r="BR300" t="s">
        <v>83</v>
      </c>
      <c r="BS300" s="3">
        <v>44819</v>
      </c>
      <c r="BT300" s="4">
        <v>0.63958333333333328</v>
      </c>
      <c r="BU300" t="s">
        <v>975</v>
      </c>
      <c r="BV300" t="s">
        <v>85</v>
      </c>
      <c r="BY300">
        <v>12000</v>
      </c>
      <c r="BZ300" t="s">
        <v>86</v>
      </c>
      <c r="CA300" t="s">
        <v>956</v>
      </c>
      <c r="CC300" t="s">
        <v>489</v>
      </c>
      <c r="CD300">
        <v>6570</v>
      </c>
      <c r="CE300" t="s">
        <v>108</v>
      </c>
      <c r="CI300">
        <v>1</v>
      </c>
      <c r="CJ300">
        <v>1</v>
      </c>
      <c r="CK300">
        <v>23</v>
      </c>
    </row>
    <row r="301" spans="1:89" x14ac:dyDescent="0.3">
      <c r="A301" t="s">
        <v>72</v>
      </c>
      <c r="B301" t="s">
        <v>73</v>
      </c>
      <c r="C301" t="s">
        <v>74</v>
      </c>
      <c r="E301" t="str">
        <f>"GAB2011604"</f>
        <v>GAB2011604</v>
      </c>
      <c r="F301" s="3">
        <v>44818</v>
      </c>
      <c r="G301">
        <v>202306</v>
      </c>
      <c r="H301" t="s">
        <v>75</v>
      </c>
      <c r="I301" t="s">
        <v>76</v>
      </c>
      <c r="J301" t="s">
        <v>77</v>
      </c>
      <c r="L301" t="s">
        <v>75</v>
      </c>
      <c r="M301" t="s">
        <v>76</v>
      </c>
      <c r="N301" t="s">
        <v>324</v>
      </c>
      <c r="O301" t="s">
        <v>81</v>
      </c>
      <c r="P301" t="str">
        <f>"CT076002"</f>
        <v>CT076002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21.09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2.4</v>
      </c>
      <c r="BK301">
        <v>2.5</v>
      </c>
      <c r="BL301">
        <v>55.1</v>
      </c>
      <c r="BM301">
        <v>8.27</v>
      </c>
      <c r="BN301">
        <v>63.37</v>
      </c>
      <c r="BO301">
        <v>63.37</v>
      </c>
      <c r="BQ301" t="s">
        <v>325</v>
      </c>
      <c r="BR301" t="s">
        <v>83</v>
      </c>
      <c r="BS301" s="3">
        <v>44819</v>
      </c>
      <c r="BT301" s="4">
        <v>0.33333333333333331</v>
      </c>
      <c r="BU301" t="s">
        <v>976</v>
      </c>
      <c r="BV301" t="s">
        <v>85</v>
      </c>
      <c r="BY301">
        <v>12000</v>
      </c>
      <c r="BZ301" t="s">
        <v>86</v>
      </c>
      <c r="CA301" t="s">
        <v>977</v>
      </c>
      <c r="CC301" t="s">
        <v>76</v>
      </c>
      <c r="CD301">
        <v>7800</v>
      </c>
      <c r="CE301" t="s">
        <v>122</v>
      </c>
      <c r="CI301">
        <v>1</v>
      </c>
      <c r="CJ301">
        <v>1</v>
      </c>
      <c r="CK301">
        <v>22</v>
      </c>
    </row>
    <row r="302" spans="1:89" x14ac:dyDescent="0.3">
      <c r="A302" t="s">
        <v>72</v>
      </c>
      <c r="B302" t="s">
        <v>73</v>
      </c>
      <c r="C302" t="s">
        <v>74</v>
      </c>
      <c r="E302" t="str">
        <f>"GAB2011607"</f>
        <v>GAB2011607</v>
      </c>
      <c r="F302" s="3">
        <v>44818</v>
      </c>
      <c r="G302">
        <v>202306</v>
      </c>
      <c r="H302" t="s">
        <v>75</v>
      </c>
      <c r="I302" t="s">
        <v>76</v>
      </c>
      <c r="J302" t="s">
        <v>77</v>
      </c>
      <c r="L302" t="s">
        <v>89</v>
      </c>
      <c r="M302" t="s">
        <v>90</v>
      </c>
      <c r="N302" t="s">
        <v>91</v>
      </c>
      <c r="O302" t="s">
        <v>81</v>
      </c>
      <c r="P302" t="str">
        <f>"ATT:MINETTE LABUSCHAGNE"</f>
        <v>ATT:MINETTE LABUSCHAGNE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33.74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0.1</v>
      </c>
      <c r="BJ302">
        <v>2.5</v>
      </c>
      <c r="BK302">
        <v>2.5</v>
      </c>
      <c r="BL302">
        <v>88.16</v>
      </c>
      <c r="BM302">
        <v>13.22</v>
      </c>
      <c r="BN302">
        <v>101.38</v>
      </c>
      <c r="BO302">
        <v>101.38</v>
      </c>
      <c r="BQ302" t="s">
        <v>92</v>
      </c>
      <c r="BR302" t="s">
        <v>83</v>
      </c>
      <c r="BS302" s="3">
        <v>44819</v>
      </c>
      <c r="BT302" s="4">
        <v>0.41666666666666669</v>
      </c>
      <c r="BU302" t="s">
        <v>948</v>
      </c>
      <c r="BV302" t="s">
        <v>85</v>
      </c>
      <c r="BY302">
        <v>12702.83</v>
      </c>
      <c r="BZ302" t="s">
        <v>86</v>
      </c>
      <c r="CA302" t="s">
        <v>94</v>
      </c>
      <c r="CC302" t="s">
        <v>90</v>
      </c>
      <c r="CD302">
        <v>157</v>
      </c>
      <c r="CE302" t="s">
        <v>379</v>
      </c>
      <c r="CI302">
        <v>1</v>
      </c>
      <c r="CJ302">
        <v>1</v>
      </c>
      <c r="CK302">
        <v>21</v>
      </c>
    </row>
    <row r="303" spans="1:89" x14ac:dyDescent="0.3">
      <c r="A303" t="s">
        <v>72</v>
      </c>
      <c r="B303" t="s">
        <v>73</v>
      </c>
      <c r="C303" t="s">
        <v>74</v>
      </c>
      <c r="E303" t="str">
        <f>"GAB2011608"</f>
        <v>GAB2011608</v>
      </c>
      <c r="F303" s="3">
        <v>44818</v>
      </c>
      <c r="G303">
        <v>202306</v>
      </c>
      <c r="H303" t="s">
        <v>75</v>
      </c>
      <c r="I303" t="s">
        <v>76</v>
      </c>
      <c r="J303" t="s">
        <v>77</v>
      </c>
      <c r="L303" t="s">
        <v>89</v>
      </c>
      <c r="M303" t="s">
        <v>90</v>
      </c>
      <c r="N303" t="s">
        <v>147</v>
      </c>
      <c r="O303" t="s">
        <v>81</v>
      </c>
      <c r="P303" t="str">
        <f>"CT076007"</f>
        <v>CT076007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33.74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0.3</v>
      </c>
      <c r="BJ303">
        <v>2.5</v>
      </c>
      <c r="BK303">
        <v>2.5</v>
      </c>
      <c r="BL303">
        <v>88.16</v>
      </c>
      <c r="BM303">
        <v>13.22</v>
      </c>
      <c r="BN303">
        <v>101.38</v>
      </c>
      <c r="BO303">
        <v>101.38</v>
      </c>
      <c r="BQ303" t="s">
        <v>148</v>
      </c>
      <c r="BR303" t="s">
        <v>83</v>
      </c>
      <c r="BS303" s="3">
        <v>44819</v>
      </c>
      <c r="BT303" s="4">
        <v>0.42152777777777778</v>
      </c>
      <c r="BU303" t="s">
        <v>582</v>
      </c>
      <c r="BV303" t="s">
        <v>85</v>
      </c>
      <c r="BY303">
        <v>12312.3</v>
      </c>
      <c r="BZ303" t="s">
        <v>86</v>
      </c>
      <c r="CA303" t="s">
        <v>583</v>
      </c>
      <c r="CC303" t="s">
        <v>90</v>
      </c>
      <c r="CD303">
        <v>157</v>
      </c>
      <c r="CE303" t="s">
        <v>115</v>
      </c>
      <c r="CI303">
        <v>1</v>
      </c>
      <c r="CJ303">
        <v>1</v>
      </c>
      <c r="CK303">
        <v>21</v>
      </c>
    </row>
    <row r="304" spans="1:89" x14ac:dyDescent="0.3">
      <c r="A304" t="s">
        <v>72</v>
      </c>
      <c r="B304" t="s">
        <v>73</v>
      </c>
      <c r="C304" t="s">
        <v>74</v>
      </c>
      <c r="E304" t="str">
        <f>"GAB2011609"</f>
        <v>GAB2011609</v>
      </c>
      <c r="F304" s="3">
        <v>44818</v>
      </c>
      <c r="G304">
        <v>202306</v>
      </c>
      <c r="H304" t="s">
        <v>75</v>
      </c>
      <c r="I304" t="s">
        <v>76</v>
      </c>
      <c r="J304" t="s">
        <v>77</v>
      </c>
      <c r="L304" t="s">
        <v>101</v>
      </c>
      <c r="M304" t="s">
        <v>102</v>
      </c>
      <c r="N304" t="s">
        <v>500</v>
      </c>
      <c r="O304" t="s">
        <v>81</v>
      </c>
      <c r="P304" t="str">
        <f>"CT076008"</f>
        <v>CT076008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33.74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0.2</v>
      </c>
      <c r="BJ304">
        <v>2.5</v>
      </c>
      <c r="BK304">
        <v>2.5</v>
      </c>
      <c r="BL304">
        <v>88.16</v>
      </c>
      <c r="BM304">
        <v>13.22</v>
      </c>
      <c r="BN304">
        <v>101.38</v>
      </c>
      <c r="BO304">
        <v>101.38</v>
      </c>
      <c r="BQ304" t="s">
        <v>501</v>
      </c>
      <c r="BR304" t="s">
        <v>83</v>
      </c>
      <c r="BS304" s="3">
        <v>44819</v>
      </c>
      <c r="BT304" s="4">
        <v>0.34166666666666662</v>
      </c>
      <c r="BU304" t="s">
        <v>978</v>
      </c>
      <c r="BV304" t="s">
        <v>85</v>
      </c>
      <c r="BY304">
        <v>12285.56</v>
      </c>
      <c r="BZ304" t="s">
        <v>86</v>
      </c>
      <c r="CA304" t="s">
        <v>979</v>
      </c>
      <c r="CC304" t="s">
        <v>102</v>
      </c>
      <c r="CD304">
        <v>2021</v>
      </c>
      <c r="CE304" t="s">
        <v>115</v>
      </c>
      <c r="CI304">
        <v>1</v>
      </c>
      <c r="CJ304">
        <v>1</v>
      </c>
      <c r="CK304">
        <v>21</v>
      </c>
    </row>
    <row r="305" spans="1:89" x14ac:dyDescent="0.3">
      <c r="A305" t="s">
        <v>72</v>
      </c>
      <c r="B305" t="s">
        <v>73</v>
      </c>
      <c r="C305" t="s">
        <v>74</v>
      </c>
      <c r="E305" t="str">
        <f>"GAB2011612"</f>
        <v>GAB2011612</v>
      </c>
      <c r="F305" s="3">
        <v>44818</v>
      </c>
      <c r="G305">
        <v>202306</v>
      </c>
      <c r="H305" t="s">
        <v>75</v>
      </c>
      <c r="I305" t="s">
        <v>76</v>
      </c>
      <c r="J305" t="s">
        <v>77</v>
      </c>
      <c r="L305" t="s">
        <v>75</v>
      </c>
      <c r="M305" t="s">
        <v>76</v>
      </c>
      <c r="N305" t="s">
        <v>380</v>
      </c>
      <c r="O305" t="s">
        <v>81</v>
      </c>
      <c r="P305" t="str">
        <f>"CT076004"</f>
        <v>CT076004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21.09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2.4</v>
      </c>
      <c r="BK305">
        <v>2.5</v>
      </c>
      <c r="BL305">
        <v>55.1</v>
      </c>
      <c r="BM305">
        <v>8.27</v>
      </c>
      <c r="BN305">
        <v>63.37</v>
      </c>
      <c r="BO305">
        <v>63.37</v>
      </c>
      <c r="BQ305" t="s">
        <v>381</v>
      </c>
      <c r="BR305" t="s">
        <v>83</v>
      </c>
      <c r="BS305" s="3">
        <v>44819</v>
      </c>
      <c r="BT305" s="4">
        <v>0.34930555555555554</v>
      </c>
      <c r="BU305" t="s">
        <v>766</v>
      </c>
      <c r="BV305" t="s">
        <v>85</v>
      </c>
      <c r="BY305">
        <v>12000</v>
      </c>
      <c r="BZ305" t="s">
        <v>86</v>
      </c>
      <c r="CA305" t="s">
        <v>383</v>
      </c>
      <c r="CC305" t="s">
        <v>76</v>
      </c>
      <c r="CD305">
        <v>7441</v>
      </c>
      <c r="CE305" t="s">
        <v>775</v>
      </c>
      <c r="CI305">
        <v>1</v>
      </c>
      <c r="CJ305">
        <v>1</v>
      </c>
      <c r="CK305">
        <v>22</v>
      </c>
    </row>
    <row r="306" spans="1:89" x14ac:dyDescent="0.3">
      <c r="A306" t="s">
        <v>72</v>
      </c>
      <c r="B306" t="s">
        <v>73</v>
      </c>
      <c r="C306" t="s">
        <v>74</v>
      </c>
      <c r="E306" t="str">
        <f>"GAB2011613"</f>
        <v>GAB2011613</v>
      </c>
      <c r="F306" s="3">
        <v>44818</v>
      </c>
      <c r="G306">
        <v>202306</v>
      </c>
      <c r="H306" t="s">
        <v>75</v>
      </c>
      <c r="I306" t="s">
        <v>76</v>
      </c>
      <c r="J306" t="s">
        <v>77</v>
      </c>
      <c r="L306" t="s">
        <v>89</v>
      </c>
      <c r="M306" t="s">
        <v>90</v>
      </c>
      <c r="N306" t="s">
        <v>150</v>
      </c>
      <c r="O306" t="s">
        <v>81</v>
      </c>
      <c r="P306" t="str">
        <f>"ATT:DEES"</f>
        <v>ATT:DEES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33.74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0.4</v>
      </c>
      <c r="BJ306">
        <v>2.4</v>
      </c>
      <c r="BK306">
        <v>2.5</v>
      </c>
      <c r="BL306">
        <v>88.16</v>
      </c>
      <c r="BM306">
        <v>13.22</v>
      </c>
      <c r="BN306">
        <v>101.38</v>
      </c>
      <c r="BO306">
        <v>101.38</v>
      </c>
      <c r="BQ306" t="s">
        <v>151</v>
      </c>
      <c r="BR306" t="s">
        <v>83</v>
      </c>
      <c r="BS306" s="3">
        <v>44819</v>
      </c>
      <c r="BT306" s="4">
        <v>0.42152777777777778</v>
      </c>
      <c r="BU306" t="s">
        <v>582</v>
      </c>
      <c r="BV306" t="s">
        <v>85</v>
      </c>
      <c r="BY306">
        <v>12193.44</v>
      </c>
      <c r="BZ306" t="s">
        <v>86</v>
      </c>
      <c r="CA306" t="s">
        <v>583</v>
      </c>
      <c r="CC306" t="s">
        <v>90</v>
      </c>
      <c r="CD306">
        <v>157</v>
      </c>
      <c r="CE306" t="s">
        <v>733</v>
      </c>
      <c r="CI306">
        <v>1</v>
      </c>
      <c r="CJ306">
        <v>1</v>
      </c>
      <c r="CK306">
        <v>21</v>
      </c>
    </row>
    <row r="307" spans="1:89" x14ac:dyDescent="0.3">
      <c r="A307" t="s">
        <v>72</v>
      </c>
      <c r="B307" t="s">
        <v>73</v>
      </c>
      <c r="C307" t="s">
        <v>74</v>
      </c>
      <c r="E307" t="str">
        <f>"GAB2011615"</f>
        <v>GAB2011615</v>
      </c>
      <c r="F307" s="3">
        <v>44818</v>
      </c>
      <c r="G307">
        <v>202306</v>
      </c>
      <c r="H307" t="s">
        <v>75</v>
      </c>
      <c r="I307" t="s">
        <v>76</v>
      </c>
      <c r="J307" t="s">
        <v>77</v>
      </c>
      <c r="L307" t="s">
        <v>235</v>
      </c>
      <c r="M307" t="s">
        <v>236</v>
      </c>
      <c r="N307" t="s">
        <v>237</v>
      </c>
      <c r="O307" t="s">
        <v>81</v>
      </c>
      <c r="P307" t="str">
        <f>"CT076016"</f>
        <v>CT076016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52.3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15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0.5</v>
      </c>
      <c r="BJ307">
        <v>1.7</v>
      </c>
      <c r="BK307">
        <v>2</v>
      </c>
      <c r="BL307">
        <v>151.66</v>
      </c>
      <c r="BM307">
        <v>22.75</v>
      </c>
      <c r="BN307">
        <v>174.41</v>
      </c>
      <c r="BO307">
        <v>174.41</v>
      </c>
      <c r="BQ307" t="s">
        <v>238</v>
      </c>
      <c r="BR307" t="s">
        <v>83</v>
      </c>
      <c r="BS307" s="3">
        <v>44819</v>
      </c>
      <c r="BT307" s="4">
        <v>0.3833333333333333</v>
      </c>
      <c r="BU307" t="s">
        <v>980</v>
      </c>
      <c r="BV307" t="s">
        <v>85</v>
      </c>
      <c r="BY307">
        <v>8298.18</v>
      </c>
      <c r="BZ307" t="s">
        <v>181</v>
      </c>
      <c r="CA307" t="s">
        <v>240</v>
      </c>
      <c r="CC307" t="s">
        <v>236</v>
      </c>
      <c r="CD307">
        <v>2745</v>
      </c>
      <c r="CE307" t="s">
        <v>430</v>
      </c>
      <c r="CI307">
        <v>1</v>
      </c>
      <c r="CJ307">
        <v>1</v>
      </c>
      <c r="CK307">
        <v>23</v>
      </c>
    </row>
    <row r="308" spans="1:89" x14ac:dyDescent="0.3">
      <c r="A308" t="s">
        <v>72</v>
      </c>
      <c r="B308" t="s">
        <v>73</v>
      </c>
      <c r="C308" t="s">
        <v>74</v>
      </c>
      <c r="E308" t="str">
        <f>"009940629576"</f>
        <v>009940629576</v>
      </c>
      <c r="F308" s="3">
        <v>44818</v>
      </c>
      <c r="G308">
        <v>202306</v>
      </c>
      <c r="H308" t="s">
        <v>89</v>
      </c>
      <c r="I308" t="s">
        <v>90</v>
      </c>
      <c r="J308" t="s">
        <v>358</v>
      </c>
      <c r="L308" t="s">
        <v>554</v>
      </c>
      <c r="M308" t="s">
        <v>555</v>
      </c>
      <c r="N308" t="s">
        <v>981</v>
      </c>
      <c r="O308" t="s">
        <v>81</v>
      </c>
      <c r="P308" t="str">
        <f>"NA"</f>
        <v>NA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114.69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7.4</v>
      </c>
      <c r="BJ308">
        <v>8.1</v>
      </c>
      <c r="BK308">
        <v>8.5</v>
      </c>
      <c r="BL308">
        <v>299.67</v>
      </c>
      <c r="BM308">
        <v>44.95</v>
      </c>
      <c r="BN308">
        <v>344.62</v>
      </c>
      <c r="BO308">
        <v>344.62</v>
      </c>
      <c r="BQ308" t="s">
        <v>982</v>
      </c>
      <c r="BR308" t="s">
        <v>364</v>
      </c>
      <c r="BS308" s="3">
        <v>44819</v>
      </c>
      <c r="BT308" s="4">
        <v>0.43402777777777773</v>
      </c>
      <c r="BU308" t="s">
        <v>983</v>
      </c>
      <c r="BV308" t="s">
        <v>85</v>
      </c>
      <c r="BY308">
        <v>40267.040000000001</v>
      </c>
      <c r="BZ308" t="s">
        <v>86</v>
      </c>
      <c r="CA308" t="s">
        <v>894</v>
      </c>
      <c r="CC308" t="s">
        <v>555</v>
      </c>
      <c r="CD308">
        <v>1200</v>
      </c>
      <c r="CE308" t="s">
        <v>128</v>
      </c>
      <c r="CI308">
        <v>1</v>
      </c>
      <c r="CJ308">
        <v>1</v>
      </c>
      <c r="CK308">
        <v>21</v>
      </c>
    </row>
    <row r="309" spans="1:89" x14ac:dyDescent="0.3">
      <c r="A309" t="s">
        <v>72</v>
      </c>
      <c r="B309" t="s">
        <v>73</v>
      </c>
      <c r="C309" t="s">
        <v>74</v>
      </c>
      <c r="E309" t="str">
        <f>"009940629578"</f>
        <v>009940629578</v>
      </c>
      <c r="F309" s="3">
        <v>44818</v>
      </c>
      <c r="G309">
        <v>202306</v>
      </c>
      <c r="H309" t="s">
        <v>89</v>
      </c>
      <c r="I309" t="s">
        <v>90</v>
      </c>
      <c r="J309" t="s">
        <v>358</v>
      </c>
      <c r="L309" t="s">
        <v>289</v>
      </c>
      <c r="M309" t="s">
        <v>290</v>
      </c>
      <c r="N309" t="s">
        <v>91</v>
      </c>
      <c r="O309" t="s">
        <v>81</v>
      </c>
      <c r="P309" t="str">
        <f>"NA"</f>
        <v>NA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67.47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5</v>
      </c>
      <c r="BJ309">
        <v>1.2</v>
      </c>
      <c r="BK309">
        <v>5</v>
      </c>
      <c r="BL309">
        <v>176.29</v>
      </c>
      <c r="BM309">
        <v>26.44</v>
      </c>
      <c r="BN309">
        <v>202.73</v>
      </c>
      <c r="BO309">
        <v>202.73</v>
      </c>
      <c r="BQ309" t="s">
        <v>946</v>
      </c>
      <c r="BR309" t="s">
        <v>364</v>
      </c>
      <c r="BS309" s="3">
        <v>44823</v>
      </c>
      <c r="BT309" s="4">
        <v>0.39999999999999997</v>
      </c>
      <c r="BU309" t="s">
        <v>984</v>
      </c>
      <c r="BV309" t="s">
        <v>106</v>
      </c>
      <c r="BY309">
        <v>6000</v>
      </c>
      <c r="BZ309" t="s">
        <v>86</v>
      </c>
      <c r="CC309" t="s">
        <v>290</v>
      </c>
      <c r="CD309">
        <v>4000</v>
      </c>
      <c r="CE309" t="s">
        <v>128</v>
      </c>
      <c r="CI309">
        <v>1</v>
      </c>
      <c r="CJ309">
        <v>3</v>
      </c>
      <c r="CK309">
        <v>21</v>
      </c>
    </row>
    <row r="310" spans="1:89" x14ac:dyDescent="0.3">
      <c r="A310" t="s">
        <v>72</v>
      </c>
      <c r="B310" t="s">
        <v>73</v>
      </c>
      <c r="C310" t="s">
        <v>74</v>
      </c>
      <c r="E310" t="str">
        <f>"009940629574"</f>
        <v>009940629574</v>
      </c>
      <c r="F310" s="3">
        <v>44818</v>
      </c>
      <c r="G310">
        <v>202306</v>
      </c>
      <c r="H310" t="s">
        <v>89</v>
      </c>
      <c r="I310" t="s">
        <v>90</v>
      </c>
      <c r="J310" t="s">
        <v>358</v>
      </c>
      <c r="L310" t="s">
        <v>283</v>
      </c>
      <c r="M310" t="s">
        <v>284</v>
      </c>
      <c r="N310" t="s">
        <v>91</v>
      </c>
      <c r="O310" t="s">
        <v>81</v>
      </c>
      <c r="P310" t="str">
        <f>"NA"</f>
        <v>NA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161.91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2</v>
      </c>
      <c r="BI310">
        <v>4.3</v>
      </c>
      <c r="BJ310">
        <v>11.7</v>
      </c>
      <c r="BK310">
        <v>12</v>
      </c>
      <c r="BL310">
        <v>423.05</v>
      </c>
      <c r="BM310">
        <v>63.46</v>
      </c>
      <c r="BN310">
        <v>486.51</v>
      </c>
      <c r="BO310">
        <v>486.51</v>
      </c>
      <c r="BQ310" t="s">
        <v>985</v>
      </c>
      <c r="BR310" t="s">
        <v>364</v>
      </c>
      <c r="BS310" s="3">
        <v>44819</v>
      </c>
      <c r="BT310" s="4">
        <v>0.625</v>
      </c>
      <c r="BU310" t="s">
        <v>986</v>
      </c>
      <c r="BV310" t="s">
        <v>106</v>
      </c>
      <c r="BY310">
        <v>58270.23</v>
      </c>
      <c r="BZ310" t="s">
        <v>86</v>
      </c>
      <c r="CC310" t="s">
        <v>284</v>
      </c>
      <c r="CD310">
        <v>9300</v>
      </c>
      <c r="CE310" t="s">
        <v>128</v>
      </c>
      <c r="CI310">
        <v>1</v>
      </c>
      <c r="CJ310">
        <v>1</v>
      </c>
      <c r="CK310">
        <v>21</v>
      </c>
    </row>
    <row r="311" spans="1:89" x14ac:dyDescent="0.3">
      <c r="A311" t="s">
        <v>72</v>
      </c>
      <c r="B311" t="s">
        <v>73</v>
      </c>
      <c r="C311" t="s">
        <v>74</v>
      </c>
      <c r="E311" t="str">
        <f>"GAB2011637"</f>
        <v>GAB2011637</v>
      </c>
      <c r="F311" s="3">
        <v>44819</v>
      </c>
      <c r="G311">
        <v>202306</v>
      </c>
      <c r="H311" t="s">
        <v>75</v>
      </c>
      <c r="I311" t="s">
        <v>76</v>
      </c>
      <c r="J311" t="s">
        <v>77</v>
      </c>
      <c r="L311" t="s">
        <v>401</v>
      </c>
      <c r="M311" t="s">
        <v>402</v>
      </c>
      <c r="N311" t="s">
        <v>987</v>
      </c>
      <c r="O311" t="s">
        <v>124</v>
      </c>
      <c r="P311" t="str">
        <f>"CT075059"</f>
        <v>CT075059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52.2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11</v>
      </c>
      <c r="BJ311">
        <v>6.1</v>
      </c>
      <c r="BK311">
        <v>11</v>
      </c>
      <c r="BL311">
        <v>141.65</v>
      </c>
      <c r="BM311">
        <v>21.25</v>
      </c>
      <c r="BN311">
        <v>162.9</v>
      </c>
      <c r="BO311">
        <v>162.9</v>
      </c>
      <c r="BQ311" t="s">
        <v>988</v>
      </c>
      <c r="BR311" t="s">
        <v>83</v>
      </c>
      <c r="BS311" s="3">
        <v>44823</v>
      </c>
      <c r="BT311" s="4">
        <v>0.47916666666666669</v>
      </c>
      <c r="BU311" t="s">
        <v>989</v>
      </c>
      <c r="BV311" t="s">
        <v>85</v>
      </c>
      <c r="BY311">
        <v>30720</v>
      </c>
      <c r="CA311" t="s">
        <v>990</v>
      </c>
      <c r="CC311" t="s">
        <v>402</v>
      </c>
      <c r="CD311">
        <v>1619</v>
      </c>
      <c r="CE311" t="s">
        <v>128</v>
      </c>
      <c r="CI311">
        <v>3</v>
      </c>
      <c r="CJ311">
        <v>2</v>
      </c>
      <c r="CK311">
        <v>41</v>
      </c>
    </row>
    <row r="312" spans="1:89" x14ac:dyDescent="0.3">
      <c r="A312" t="s">
        <v>72</v>
      </c>
      <c r="B312" t="s">
        <v>73</v>
      </c>
      <c r="C312" t="s">
        <v>74</v>
      </c>
      <c r="E312" t="str">
        <f>"GAB2011616"</f>
        <v>GAB2011616</v>
      </c>
      <c r="F312" s="3">
        <v>44819</v>
      </c>
      <c r="G312">
        <v>202306</v>
      </c>
      <c r="H312" t="s">
        <v>75</v>
      </c>
      <c r="I312" t="s">
        <v>76</v>
      </c>
      <c r="J312" t="s">
        <v>77</v>
      </c>
      <c r="L312" t="s">
        <v>78</v>
      </c>
      <c r="M312" t="s">
        <v>79</v>
      </c>
      <c r="N312" t="s">
        <v>618</v>
      </c>
      <c r="O312" t="s">
        <v>124</v>
      </c>
      <c r="P312" t="str">
        <f>"CT075639"</f>
        <v>CT075639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52.2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1.5</v>
      </c>
      <c r="BJ312">
        <v>2.4</v>
      </c>
      <c r="BK312">
        <v>3</v>
      </c>
      <c r="BL312">
        <v>141.65</v>
      </c>
      <c r="BM312">
        <v>21.25</v>
      </c>
      <c r="BN312">
        <v>162.9</v>
      </c>
      <c r="BO312">
        <v>162.9</v>
      </c>
      <c r="BQ312" t="s">
        <v>991</v>
      </c>
      <c r="BR312" t="s">
        <v>83</v>
      </c>
      <c r="BS312" s="3">
        <v>44823</v>
      </c>
      <c r="BT312" s="4">
        <v>0.42430555555555555</v>
      </c>
      <c r="BU312" t="s">
        <v>620</v>
      </c>
      <c r="BV312" t="s">
        <v>85</v>
      </c>
      <c r="BY312">
        <v>11814.6</v>
      </c>
      <c r="CA312" t="s">
        <v>87</v>
      </c>
      <c r="CC312" t="s">
        <v>79</v>
      </c>
      <c r="CD312">
        <v>2</v>
      </c>
      <c r="CE312" t="s">
        <v>128</v>
      </c>
      <c r="CI312">
        <v>3</v>
      </c>
      <c r="CJ312">
        <v>2</v>
      </c>
      <c r="CK312">
        <v>41</v>
      </c>
    </row>
    <row r="313" spans="1:89" x14ac:dyDescent="0.3">
      <c r="A313" t="s">
        <v>72</v>
      </c>
      <c r="B313" t="s">
        <v>73</v>
      </c>
      <c r="C313" t="s">
        <v>74</v>
      </c>
      <c r="E313" t="str">
        <f>"GAB2011622"</f>
        <v>GAB2011622</v>
      </c>
      <c r="F313" s="3">
        <v>44819</v>
      </c>
      <c r="G313">
        <v>202306</v>
      </c>
      <c r="H313" t="s">
        <v>75</v>
      </c>
      <c r="I313" t="s">
        <v>76</v>
      </c>
      <c r="J313" t="s">
        <v>77</v>
      </c>
      <c r="L313" t="s">
        <v>909</v>
      </c>
      <c r="M313" t="s">
        <v>910</v>
      </c>
      <c r="N313" t="s">
        <v>992</v>
      </c>
      <c r="O313" t="s">
        <v>124</v>
      </c>
      <c r="P313" t="str">
        <f>"CT076020"</f>
        <v>CT076020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52.2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2.4</v>
      </c>
      <c r="BK313">
        <v>3</v>
      </c>
      <c r="BL313">
        <v>141.65</v>
      </c>
      <c r="BM313">
        <v>21.25</v>
      </c>
      <c r="BN313">
        <v>162.9</v>
      </c>
      <c r="BO313">
        <v>162.9</v>
      </c>
      <c r="BQ313" t="s">
        <v>993</v>
      </c>
      <c r="BR313" t="s">
        <v>83</v>
      </c>
      <c r="BS313" s="3">
        <v>44823</v>
      </c>
      <c r="BT313" s="4">
        <v>0.4548611111111111</v>
      </c>
      <c r="BU313" t="s">
        <v>994</v>
      </c>
      <c r="BV313" t="s">
        <v>85</v>
      </c>
      <c r="BY313">
        <v>11765.88</v>
      </c>
      <c r="CA313" t="s">
        <v>995</v>
      </c>
      <c r="CC313" t="s">
        <v>910</v>
      </c>
      <c r="CD313">
        <v>3610</v>
      </c>
      <c r="CE313" t="s">
        <v>128</v>
      </c>
      <c r="CI313">
        <v>3</v>
      </c>
      <c r="CJ313">
        <v>2</v>
      </c>
      <c r="CK313">
        <v>41</v>
      </c>
    </row>
    <row r="314" spans="1:89" x14ac:dyDescent="0.3">
      <c r="A314" t="s">
        <v>72</v>
      </c>
      <c r="B314" t="s">
        <v>73</v>
      </c>
      <c r="C314" t="s">
        <v>74</v>
      </c>
      <c r="E314" t="str">
        <f>"GAB2011626"</f>
        <v>GAB2011626</v>
      </c>
      <c r="F314" s="3">
        <v>44819</v>
      </c>
      <c r="G314">
        <v>202306</v>
      </c>
      <c r="H314" t="s">
        <v>75</v>
      </c>
      <c r="I314" t="s">
        <v>76</v>
      </c>
      <c r="J314" t="s">
        <v>77</v>
      </c>
      <c r="L314" t="s">
        <v>266</v>
      </c>
      <c r="M314" t="s">
        <v>267</v>
      </c>
      <c r="N314" t="s">
        <v>268</v>
      </c>
      <c r="O314" t="s">
        <v>124</v>
      </c>
      <c r="P314" t="str">
        <f>"010548"</f>
        <v>010548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57.65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3</v>
      </c>
      <c r="BJ314">
        <v>6.1</v>
      </c>
      <c r="BK314">
        <v>7</v>
      </c>
      <c r="BL314">
        <v>155.88999999999999</v>
      </c>
      <c r="BM314">
        <v>23.38</v>
      </c>
      <c r="BN314">
        <v>179.27</v>
      </c>
      <c r="BO314">
        <v>179.27</v>
      </c>
      <c r="BQ314" t="s">
        <v>254</v>
      </c>
      <c r="BR314" t="s">
        <v>83</v>
      </c>
      <c r="BS314" s="3">
        <v>44820</v>
      </c>
      <c r="BT314" s="4">
        <v>0.5131944444444444</v>
      </c>
      <c r="BU314" t="s">
        <v>996</v>
      </c>
      <c r="BV314" t="s">
        <v>85</v>
      </c>
      <c r="BY314">
        <v>30720</v>
      </c>
      <c r="CC314" t="s">
        <v>267</v>
      </c>
      <c r="CD314">
        <v>7100</v>
      </c>
      <c r="CE314" t="s">
        <v>128</v>
      </c>
      <c r="CI314">
        <v>4</v>
      </c>
      <c r="CJ314">
        <v>1</v>
      </c>
      <c r="CK314">
        <v>44</v>
      </c>
    </row>
    <row r="315" spans="1:89" x14ac:dyDescent="0.3">
      <c r="A315" t="s">
        <v>72</v>
      </c>
      <c r="B315" t="s">
        <v>73</v>
      </c>
      <c r="C315" t="s">
        <v>74</v>
      </c>
      <c r="E315" t="str">
        <f>"GAB2011627"</f>
        <v>GAB2011627</v>
      </c>
      <c r="F315" s="3">
        <v>44819</v>
      </c>
      <c r="G315">
        <v>202306</v>
      </c>
      <c r="H315" t="s">
        <v>75</v>
      </c>
      <c r="I315" t="s">
        <v>76</v>
      </c>
      <c r="J315" t="s">
        <v>77</v>
      </c>
      <c r="L315" t="s">
        <v>289</v>
      </c>
      <c r="M315" t="s">
        <v>290</v>
      </c>
      <c r="N315" t="s">
        <v>860</v>
      </c>
      <c r="O315" t="s">
        <v>124</v>
      </c>
      <c r="P315" t="str">
        <f>"CT075883"</f>
        <v>CT075883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52.2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7</v>
      </c>
      <c r="BJ315">
        <v>14.5</v>
      </c>
      <c r="BK315">
        <v>15</v>
      </c>
      <c r="BL315">
        <v>141.65</v>
      </c>
      <c r="BM315">
        <v>21.25</v>
      </c>
      <c r="BN315">
        <v>162.9</v>
      </c>
      <c r="BO315">
        <v>162.9</v>
      </c>
      <c r="BQ315" t="s">
        <v>997</v>
      </c>
      <c r="BR315" t="s">
        <v>83</v>
      </c>
      <c r="BS315" s="3">
        <v>44823</v>
      </c>
      <c r="BT315" s="4">
        <v>0.80972222222222223</v>
      </c>
      <c r="BU315" t="s">
        <v>832</v>
      </c>
      <c r="BV315" t="s">
        <v>85</v>
      </c>
      <c r="BY315">
        <v>72450</v>
      </c>
      <c r="CA315" t="s">
        <v>686</v>
      </c>
      <c r="CC315" t="s">
        <v>290</v>
      </c>
      <c r="CD315">
        <v>4001</v>
      </c>
      <c r="CE315" t="s">
        <v>128</v>
      </c>
      <c r="CI315">
        <v>3</v>
      </c>
      <c r="CJ315">
        <v>2</v>
      </c>
      <c r="CK315">
        <v>41</v>
      </c>
    </row>
    <row r="316" spans="1:89" x14ac:dyDescent="0.3">
      <c r="A316" t="s">
        <v>72</v>
      </c>
      <c r="B316" t="s">
        <v>73</v>
      </c>
      <c r="C316" t="s">
        <v>74</v>
      </c>
      <c r="E316" t="str">
        <f>"GAB2011628"</f>
        <v>GAB2011628</v>
      </c>
      <c r="F316" s="3">
        <v>44819</v>
      </c>
      <c r="G316">
        <v>202306</v>
      </c>
      <c r="H316" t="s">
        <v>75</v>
      </c>
      <c r="I316" t="s">
        <v>76</v>
      </c>
      <c r="J316" t="s">
        <v>77</v>
      </c>
      <c r="L316" t="s">
        <v>717</v>
      </c>
      <c r="M316" t="s">
        <v>717</v>
      </c>
      <c r="N316" t="s">
        <v>928</v>
      </c>
      <c r="O316" t="s">
        <v>124</v>
      </c>
      <c r="P316" t="str">
        <f>"CT075960"</f>
        <v>CT075960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57.65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0.2</v>
      </c>
      <c r="BJ316">
        <v>2.2000000000000002</v>
      </c>
      <c r="BK316">
        <v>3</v>
      </c>
      <c r="BL316">
        <v>155.88999999999999</v>
      </c>
      <c r="BM316">
        <v>23.38</v>
      </c>
      <c r="BN316">
        <v>179.27</v>
      </c>
      <c r="BO316">
        <v>179.27</v>
      </c>
      <c r="BQ316" t="s">
        <v>998</v>
      </c>
      <c r="BR316" t="s">
        <v>83</v>
      </c>
      <c r="BS316" s="3">
        <v>44823</v>
      </c>
      <c r="BT316" s="4">
        <v>0.65277777777777779</v>
      </c>
      <c r="BU316" t="s">
        <v>999</v>
      </c>
      <c r="BV316" t="s">
        <v>85</v>
      </c>
      <c r="BY316">
        <v>11161.2</v>
      </c>
      <c r="CA316" t="s">
        <v>721</v>
      </c>
      <c r="CC316" t="s">
        <v>717</v>
      </c>
      <c r="CD316">
        <v>6835</v>
      </c>
      <c r="CE316" t="s">
        <v>128</v>
      </c>
      <c r="CI316">
        <v>4</v>
      </c>
      <c r="CJ316">
        <v>2</v>
      </c>
      <c r="CK316">
        <v>44</v>
      </c>
    </row>
    <row r="317" spans="1:89" x14ac:dyDescent="0.3">
      <c r="A317" t="s">
        <v>72</v>
      </c>
      <c r="B317" t="s">
        <v>73</v>
      </c>
      <c r="C317" t="s">
        <v>74</v>
      </c>
      <c r="E317" t="str">
        <f>"GAB2011630"</f>
        <v>GAB2011630</v>
      </c>
      <c r="F317" s="3">
        <v>44819</v>
      </c>
      <c r="G317">
        <v>202306</v>
      </c>
      <c r="H317" t="s">
        <v>75</v>
      </c>
      <c r="I317" t="s">
        <v>76</v>
      </c>
      <c r="J317" t="s">
        <v>77</v>
      </c>
      <c r="L317" t="s">
        <v>89</v>
      </c>
      <c r="M317" t="s">
        <v>90</v>
      </c>
      <c r="N317" t="s">
        <v>147</v>
      </c>
      <c r="O317" t="s">
        <v>124</v>
      </c>
      <c r="P317" t="str">
        <f>"CT076032"</f>
        <v>CT076032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52.2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2.7</v>
      </c>
      <c r="BJ317">
        <v>6.1</v>
      </c>
      <c r="BK317">
        <v>7</v>
      </c>
      <c r="BL317">
        <v>141.65</v>
      </c>
      <c r="BM317">
        <v>21.25</v>
      </c>
      <c r="BN317">
        <v>162.9</v>
      </c>
      <c r="BO317">
        <v>162.9</v>
      </c>
      <c r="BQ317" t="s">
        <v>148</v>
      </c>
      <c r="BR317" t="s">
        <v>83</v>
      </c>
      <c r="BS317" s="3">
        <v>44823</v>
      </c>
      <c r="BT317" s="4">
        <v>0.62430555555555556</v>
      </c>
      <c r="BU317" t="s">
        <v>1000</v>
      </c>
      <c r="BV317" t="s">
        <v>85</v>
      </c>
      <c r="BY317">
        <v>30523.5</v>
      </c>
      <c r="CC317" t="s">
        <v>90</v>
      </c>
      <c r="CD317">
        <v>157</v>
      </c>
      <c r="CE317" t="s">
        <v>128</v>
      </c>
      <c r="CI317">
        <v>3</v>
      </c>
      <c r="CJ317">
        <v>2</v>
      </c>
      <c r="CK317">
        <v>41</v>
      </c>
    </row>
    <row r="318" spans="1:89" x14ac:dyDescent="0.3">
      <c r="A318" t="s">
        <v>72</v>
      </c>
      <c r="B318" t="s">
        <v>73</v>
      </c>
      <c r="C318" t="s">
        <v>74</v>
      </c>
      <c r="E318" t="str">
        <f>"GAB2011633"</f>
        <v>GAB2011633</v>
      </c>
      <c r="F318" s="3">
        <v>44819</v>
      </c>
      <c r="G318">
        <v>202306</v>
      </c>
      <c r="H318" t="s">
        <v>75</v>
      </c>
      <c r="I318" t="s">
        <v>76</v>
      </c>
      <c r="J318" t="s">
        <v>77</v>
      </c>
      <c r="L318" t="s">
        <v>184</v>
      </c>
      <c r="M318" t="s">
        <v>185</v>
      </c>
      <c r="N318" t="s">
        <v>186</v>
      </c>
      <c r="O318" t="s">
        <v>124</v>
      </c>
      <c r="P318" t="str">
        <f>"CT076038"</f>
        <v>CT076038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75.87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2</v>
      </c>
      <c r="BI318">
        <v>10</v>
      </c>
      <c r="BJ318">
        <v>25.8</v>
      </c>
      <c r="BK318">
        <v>26</v>
      </c>
      <c r="BL318">
        <v>203.49</v>
      </c>
      <c r="BM318">
        <v>30.52</v>
      </c>
      <c r="BN318">
        <v>234.01</v>
      </c>
      <c r="BO318">
        <v>234.01</v>
      </c>
      <c r="BQ318" t="s">
        <v>1001</v>
      </c>
      <c r="BR318" t="s">
        <v>83</v>
      </c>
      <c r="BS318" s="3">
        <v>44823</v>
      </c>
      <c r="BT318" s="4">
        <v>0.4152777777777778</v>
      </c>
      <c r="BU318" t="s">
        <v>1002</v>
      </c>
      <c r="BV318" t="s">
        <v>85</v>
      </c>
      <c r="BY318">
        <v>64380</v>
      </c>
      <c r="CA318" t="s">
        <v>1003</v>
      </c>
      <c r="CC318" t="s">
        <v>185</v>
      </c>
      <c r="CD318">
        <v>1449</v>
      </c>
      <c r="CE318" t="s">
        <v>128</v>
      </c>
      <c r="CI318">
        <v>3</v>
      </c>
      <c r="CJ318">
        <v>2</v>
      </c>
      <c r="CK318">
        <v>41</v>
      </c>
    </row>
    <row r="319" spans="1:89" x14ac:dyDescent="0.3">
      <c r="A319" t="s">
        <v>72</v>
      </c>
      <c r="B319" t="s">
        <v>73</v>
      </c>
      <c r="C319" t="s">
        <v>74</v>
      </c>
      <c r="E319" t="str">
        <f>"GAB2011634"</f>
        <v>GAB2011634</v>
      </c>
      <c r="F319" s="3">
        <v>44819</v>
      </c>
      <c r="G319">
        <v>202306</v>
      </c>
      <c r="H319" t="s">
        <v>75</v>
      </c>
      <c r="I319" t="s">
        <v>76</v>
      </c>
      <c r="J319" t="s">
        <v>77</v>
      </c>
      <c r="L319" t="s">
        <v>116</v>
      </c>
      <c r="M319" t="s">
        <v>117</v>
      </c>
      <c r="N319" t="s">
        <v>301</v>
      </c>
      <c r="O319" t="s">
        <v>124</v>
      </c>
      <c r="P319" t="str">
        <f>"CT076039"</f>
        <v>CT076039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52.2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5</v>
      </c>
      <c r="BJ319">
        <v>12.9</v>
      </c>
      <c r="BK319">
        <v>13</v>
      </c>
      <c r="BL319">
        <v>141.65</v>
      </c>
      <c r="BM319">
        <v>21.25</v>
      </c>
      <c r="BN319">
        <v>162.9</v>
      </c>
      <c r="BO319">
        <v>162.9</v>
      </c>
      <c r="BQ319" t="s">
        <v>899</v>
      </c>
      <c r="BR319" t="s">
        <v>83</v>
      </c>
      <c r="BS319" s="3">
        <v>44824</v>
      </c>
      <c r="BT319" s="4">
        <v>0.45694444444444443</v>
      </c>
      <c r="BU319" t="s">
        <v>1004</v>
      </c>
      <c r="BV319" t="s">
        <v>85</v>
      </c>
      <c r="BY319">
        <v>64380</v>
      </c>
      <c r="CA319" t="s">
        <v>121</v>
      </c>
      <c r="CC319" t="s">
        <v>117</v>
      </c>
      <c r="CD319">
        <v>9459</v>
      </c>
      <c r="CE319" t="s">
        <v>128</v>
      </c>
      <c r="CI319">
        <v>3</v>
      </c>
      <c r="CJ319">
        <v>3</v>
      </c>
      <c r="CK319">
        <v>41</v>
      </c>
    </row>
    <row r="320" spans="1:89" x14ac:dyDescent="0.3">
      <c r="A320" t="s">
        <v>72</v>
      </c>
      <c r="B320" t="s">
        <v>73</v>
      </c>
      <c r="C320" t="s">
        <v>74</v>
      </c>
      <c r="E320" t="str">
        <f>"GAB2011617"</f>
        <v>GAB2011617</v>
      </c>
      <c r="F320" s="3">
        <v>44819</v>
      </c>
      <c r="G320">
        <v>202306</v>
      </c>
      <c r="H320" t="s">
        <v>75</v>
      </c>
      <c r="I320" t="s">
        <v>76</v>
      </c>
      <c r="J320" t="s">
        <v>77</v>
      </c>
      <c r="L320" t="s">
        <v>75</v>
      </c>
      <c r="M320" t="s">
        <v>76</v>
      </c>
      <c r="N320" t="s">
        <v>760</v>
      </c>
      <c r="O320" t="s">
        <v>81</v>
      </c>
      <c r="P320" t="str">
        <f>"CT076022"</f>
        <v>CT076022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21.09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0.3</v>
      </c>
      <c r="BJ320">
        <v>2.5</v>
      </c>
      <c r="BK320">
        <v>2.5</v>
      </c>
      <c r="BL320">
        <v>55.1</v>
      </c>
      <c r="BM320">
        <v>8.27</v>
      </c>
      <c r="BN320">
        <v>63.37</v>
      </c>
      <c r="BO320">
        <v>63.37</v>
      </c>
      <c r="BQ320" t="s">
        <v>1005</v>
      </c>
      <c r="BR320" t="s">
        <v>83</v>
      </c>
      <c r="BS320" s="3">
        <v>44820</v>
      </c>
      <c r="BT320" s="4">
        <v>0.56805555555555554</v>
      </c>
      <c r="BU320" t="s">
        <v>1006</v>
      </c>
      <c r="BV320" t="s">
        <v>106</v>
      </c>
      <c r="BY320">
        <v>12664.93</v>
      </c>
      <c r="BZ320" t="s">
        <v>86</v>
      </c>
      <c r="CA320" t="s">
        <v>140</v>
      </c>
      <c r="CC320" t="s">
        <v>76</v>
      </c>
      <c r="CD320">
        <v>7550</v>
      </c>
      <c r="CE320" t="s">
        <v>115</v>
      </c>
      <c r="CI320">
        <v>1</v>
      </c>
      <c r="CJ320">
        <v>1</v>
      </c>
      <c r="CK320">
        <v>22</v>
      </c>
    </row>
    <row r="321" spans="1:89" x14ac:dyDescent="0.3">
      <c r="A321" t="s">
        <v>72</v>
      </c>
      <c r="B321" t="s">
        <v>73</v>
      </c>
      <c r="C321" t="s">
        <v>74</v>
      </c>
      <c r="E321" t="str">
        <f>"GAB2011618"</f>
        <v>GAB2011618</v>
      </c>
      <c r="F321" s="3">
        <v>44819</v>
      </c>
      <c r="G321">
        <v>202306</v>
      </c>
      <c r="H321" t="s">
        <v>75</v>
      </c>
      <c r="I321" t="s">
        <v>76</v>
      </c>
      <c r="J321" t="s">
        <v>77</v>
      </c>
      <c r="L321" t="s">
        <v>206</v>
      </c>
      <c r="M321" t="s">
        <v>206</v>
      </c>
      <c r="N321" t="s">
        <v>477</v>
      </c>
      <c r="O321" t="s">
        <v>81</v>
      </c>
      <c r="P321" t="str">
        <f>"CT076024"</f>
        <v>CT076024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37.97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1.7</v>
      </c>
      <c r="BK321">
        <v>2</v>
      </c>
      <c r="BL321">
        <v>99.21</v>
      </c>
      <c r="BM321">
        <v>14.88</v>
      </c>
      <c r="BN321">
        <v>114.09</v>
      </c>
      <c r="BO321">
        <v>114.09</v>
      </c>
      <c r="BQ321" t="s">
        <v>478</v>
      </c>
      <c r="BR321" t="s">
        <v>83</v>
      </c>
      <c r="BS321" s="3">
        <v>44820</v>
      </c>
      <c r="BT321" s="4">
        <v>0.53819444444444442</v>
      </c>
      <c r="BU321" t="s">
        <v>1007</v>
      </c>
      <c r="BV321" t="s">
        <v>85</v>
      </c>
      <c r="BY321">
        <v>8448</v>
      </c>
      <c r="BZ321" t="s">
        <v>86</v>
      </c>
      <c r="CA321" t="s">
        <v>1008</v>
      </c>
      <c r="CC321" t="s">
        <v>206</v>
      </c>
      <c r="CD321">
        <v>7646</v>
      </c>
      <c r="CE321" t="s">
        <v>323</v>
      </c>
      <c r="CI321">
        <v>1</v>
      </c>
      <c r="CJ321">
        <v>1</v>
      </c>
      <c r="CK321">
        <v>24</v>
      </c>
    </row>
    <row r="322" spans="1:89" x14ac:dyDescent="0.3">
      <c r="A322" t="s">
        <v>72</v>
      </c>
      <c r="B322" t="s">
        <v>73</v>
      </c>
      <c r="C322" t="s">
        <v>74</v>
      </c>
      <c r="E322" t="str">
        <f>"GAB2011619"</f>
        <v>GAB2011619</v>
      </c>
      <c r="F322" s="3">
        <v>44819</v>
      </c>
      <c r="G322">
        <v>202306</v>
      </c>
      <c r="H322" t="s">
        <v>75</v>
      </c>
      <c r="I322" t="s">
        <v>76</v>
      </c>
      <c r="J322" t="s">
        <v>77</v>
      </c>
      <c r="L322" t="s">
        <v>296</v>
      </c>
      <c r="M322" t="s">
        <v>297</v>
      </c>
      <c r="N322" t="s">
        <v>298</v>
      </c>
      <c r="O322" t="s">
        <v>81</v>
      </c>
      <c r="P322" t="str">
        <f>"CT076025"</f>
        <v>CT076025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75.930000000000007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0.4</v>
      </c>
      <c r="BJ322">
        <v>2.7</v>
      </c>
      <c r="BK322">
        <v>3</v>
      </c>
      <c r="BL322">
        <v>198.39</v>
      </c>
      <c r="BM322">
        <v>29.76</v>
      </c>
      <c r="BN322">
        <v>228.15</v>
      </c>
      <c r="BO322">
        <v>228.15</v>
      </c>
      <c r="BQ322" t="s">
        <v>191</v>
      </c>
      <c r="BR322" t="s">
        <v>83</v>
      </c>
      <c r="BS322" s="3">
        <v>44820</v>
      </c>
      <c r="BT322" s="4">
        <v>0.59166666666666667</v>
      </c>
      <c r="BU322" t="s">
        <v>1009</v>
      </c>
      <c r="BV322" t="s">
        <v>85</v>
      </c>
      <c r="BY322">
        <v>13545</v>
      </c>
      <c r="BZ322" t="s">
        <v>86</v>
      </c>
      <c r="CA322" t="s">
        <v>684</v>
      </c>
      <c r="CC322" t="s">
        <v>297</v>
      </c>
      <c r="CD322">
        <v>3100</v>
      </c>
      <c r="CE322" t="s">
        <v>318</v>
      </c>
      <c r="CI322">
        <v>1</v>
      </c>
      <c r="CJ322">
        <v>1</v>
      </c>
      <c r="CK322">
        <v>23</v>
      </c>
    </row>
    <row r="323" spans="1:89" x14ac:dyDescent="0.3">
      <c r="A323" t="s">
        <v>72</v>
      </c>
      <c r="B323" t="s">
        <v>73</v>
      </c>
      <c r="C323" t="s">
        <v>74</v>
      </c>
      <c r="E323" t="str">
        <f>"GAB2011620"</f>
        <v>GAB2011620</v>
      </c>
      <c r="F323" s="3">
        <v>44819</v>
      </c>
      <c r="G323">
        <v>202306</v>
      </c>
      <c r="H323" t="s">
        <v>75</v>
      </c>
      <c r="I323" t="s">
        <v>76</v>
      </c>
      <c r="J323" t="s">
        <v>77</v>
      </c>
      <c r="L323" t="s">
        <v>109</v>
      </c>
      <c r="M323" t="s">
        <v>110</v>
      </c>
      <c r="N323" t="s">
        <v>111</v>
      </c>
      <c r="O323" t="s">
        <v>81</v>
      </c>
      <c r="P323" t="str">
        <f>"CT076028"</f>
        <v>CT076028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64.11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0.5</v>
      </c>
      <c r="BJ323">
        <v>2.2999999999999998</v>
      </c>
      <c r="BK323">
        <v>2.5</v>
      </c>
      <c r="BL323">
        <v>167.52</v>
      </c>
      <c r="BM323">
        <v>25.13</v>
      </c>
      <c r="BN323">
        <v>192.65</v>
      </c>
      <c r="BO323">
        <v>192.65</v>
      </c>
      <c r="BQ323" t="s">
        <v>1010</v>
      </c>
      <c r="BR323" t="s">
        <v>83</v>
      </c>
      <c r="BS323" s="3">
        <v>44820</v>
      </c>
      <c r="BT323" s="4">
        <v>0.40972222222222227</v>
      </c>
      <c r="BU323" t="s">
        <v>113</v>
      </c>
      <c r="BV323" t="s">
        <v>85</v>
      </c>
      <c r="BY323">
        <v>11553.47</v>
      </c>
      <c r="BZ323" t="s">
        <v>86</v>
      </c>
      <c r="CA323" t="s">
        <v>934</v>
      </c>
      <c r="CC323" t="s">
        <v>110</v>
      </c>
      <c r="CD323">
        <v>300</v>
      </c>
      <c r="CE323" t="s">
        <v>1011</v>
      </c>
      <c r="CI323">
        <v>1</v>
      </c>
      <c r="CJ323">
        <v>1</v>
      </c>
      <c r="CK323">
        <v>23</v>
      </c>
    </row>
    <row r="324" spans="1:89" x14ac:dyDescent="0.3">
      <c r="A324" t="s">
        <v>72</v>
      </c>
      <c r="B324" t="s">
        <v>73</v>
      </c>
      <c r="C324" t="s">
        <v>74</v>
      </c>
      <c r="E324" t="str">
        <f>"GAB2011621"</f>
        <v>GAB2011621</v>
      </c>
      <c r="F324" s="3">
        <v>44819</v>
      </c>
      <c r="G324">
        <v>202306</v>
      </c>
      <c r="H324" t="s">
        <v>75</v>
      </c>
      <c r="I324" t="s">
        <v>76</v>
      </c>
      <c r="J324" t="s">
        <v>77</v>
      </c>
      <c r="L324" t="s">
        <v>200</v>
      </c>
      <c r="M324" t="s">
        <v>201</v>
      </c>
      <c r="N324" t="s">
        <v>202</v>
      </c>
      <c r="O324" t="s">
        <v>81</v>
      </c>
      <c r="P324" t="str">
        <f>"CT076030"</f>
        <v>CT076030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52.3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0.7</v>
      </c>
      <c r="BJ324">
        <v>1.7</v>
      </c>
      <c r="BK324">
        <v>2</v>
      </c>
      <c r="BL324">
        <v>136.66</v>
      </c>
      <c r="BM324">
        <v>20.5</v>
      </c>
      <c r="BN324">
        <v>157.16</v>
      </c>
      <c r="BO324">
        <v>157.16</v>
      </c>
      <c r="BQ324" t="s">
        <v>203</v>
      </c>
      <c r="BR324" t="s">
        <v>83</v>
      </c>
      <c r="BS324" s="3">
        <v>44820</v>
      </c>
      <c r="BT324" s="4">
        <v>0.41736111111111113</v>
      </c>
      <c r="BU324" t="s">
        <v>765</v>
      </c>
      <c r="BV324" t="s">
        <v>85</v>
      </c>
      <c r="BY324">
        <v>8378.02</v>
      </c>
      <c r="BZ324" t="s">
        <v>86</v>
      </c>
      <c r="CA324" t="s">
        <v>408</v>
      </c>
      <c r="CC324" t="s">
        <v>201</v>
      </c>
      <c r="CD324">
        <v>9700</v>
      </c>
      <c r="CE324" t="s">
        <v>323</v>
      </c>
      <c r="CI324">
        <v>2</v>
      </c>
      <c r="CJ324">
        <v>1</v>
      </c>
      <c r="CK324">
        <v>23</v>
      </c>
    </row>
    <row r="325" spans="1:89" x14ac:dyDescent="0.3">
      <c r="A325" t="s">
        <v>72</v>
      </c>
      <c r="B325" t="s">
        <v>73</v>
      </c>
      <c r="C325" t="s">
        <v>74</v>
      </c>
      <c r="E325" t="str">
        <f>"GAB2011623"</f>
        <v>GAB2011623</v>
      </c>
      <c r="F325" s="3">
        <v>44819</v>
      </c>
      <c r="G325">
        <v>202306</v>
      </c>
      <c r="H325" t="s">
        <v>75</v>
      </c>
      <c r="I325" t="s">
        <v>76</v>
      </c>
      <c r="J325" t="s">
        <v>77</v>
      </c>
      <c r="L325" t="s">
        <v>707</v>
      </c>
      <c r="M325" t="s">
        <v>708</v>
      </c>
      <c r="N325" t="s">
        <v>826</v>
      </c>
      <c r="O325" t="s">
        <v>81</v>
      </c>
      <c r="P325" t="str">
        <f>"CT076018"</f>
        <v>CT076018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33.74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0.1</v>
      </c>
      <c r="BJ325">
        <v>2.2000000000000002</v>
      </c>
      <c r="BK325">
        <v>2.5</v>
      </c>
      <c r="BL325">
        <v>88.16</v>
      </c>
      <c r="BM325">
        <v>13.22</v>
      </c>
      <c r="BN325">
        <v>101.38</v>
      </c>
      <c r="BO325">
        <v>101.38</v>
      </c>
      <c r="BQ325" t="s">
        <v>827</v>
      </c>
      <c r="BR325" t="s">
        <v>83</v>
      </c>
      <c r="BS325" s="3">
        <v>44820</v>
      </c>
      <c r="BT325" s="4">
        <v>0.38055555555555554</v>
      </c>
      <c r="BU325" t="s">
        <v>1012</v>
      </c>
      <c r="BV325" t="s">
        <v>85</v>
      </c>
      <c r="BY325">
        <v>10769.22</v>
      </c>
      <c r="BZ325" t="s">
        <v>86</v>
      </c>
      <c r="CA325" t="s">
        <v>1013</v>
      </c>
      <c r="CC325" t="s">
        <v>708</v>
      </c>
      <c r="CD325">
        <v>6529</v>
      </c>
      <c r="CE325" t="s">
        <v>88</v>
      </c>
      <c r="CI325">
        <v>1</v>
      </c>
      <c r="CJ325">
        <v>1</v>
      </c>
      <c r="CK325">
        <v>21</v>
      </c>
    </row>
    <row r="326" spans="1:89" x14ac:dyDescent="0.3">
      <c r="A326" t="s">
        <v>72</v>
      </c>
      <c r="B326" t="s">
        <v>73</v>
      </c>
      <c r="C326" t="s">
        <v>74</v>
      </c>
      <c r="E326" t="str">
        <f>"GAB2011624"</f>
        <v>GAB2011624</v>
      </c>
      <c r="F326" s="3">
        <v>44819</v>
      </c>
      <c r="G326">
        <v>202306</v>
      </c>
      <c r="H326" t="s">
        <v>75</v>
      </c>
      <c r="I326" t="s">
        <v>76</v>
      </c>
      <c r="J326" t="s">
        <v>77</v>
      </c>
      <c r="L326" t="s">
        <v>75</v>
      </c>
      <c r="M326" t="s">
        <v>76</v>
      </c>
      <c r="N326" t="s">
        <v>324</v>
      </c>
      <c r="O326" t="s">
        <v>81</v>
      </c>
      <c r="P326" t="str">
        <f>"CT076019"</f>
        <v>CT076019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21.09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0.2</v>
      </c>
      <c r="BJ326">
        <v>2.1</v>
      </c>
      <c r="BK326">
        <v>2.5</v>
      </c>
      <c r="BL326">
        <v>55.1</v>
      </c>
      <c r="BM326">
        <v>8.27</v>
      </c>
      <c r="BN326">
        <v>63.37</v>
      </c>
      <c r="BO326">
        <v>63.37</v>
      </c>
      <c r="BQ326" t="s">
        <v>325</v>
      </c>
      <c r="BR326" t="s">
        <v>83</v>
      </c>
      <c r="BS326" s="3">
        <v>44820</v>
      </c>
      <c r="BT326" s="4">
        <v>0.40763888888888888</v>
      </c>
      <c r="BU326" t="s">
        <v>726</v>
      </c>
      <c r="BV326" t="s">
        <v>85</v>
      </c>
      <c r="BY326">
        <v>10371.24</v>
      </c>
      <c r="BZ326" t="s">
        <v>86</v>
      </c>
      <c r="CA326" t="s">
        <v>792</v>
      </c>
      <c r="CC326" t="s">
        <v>76</v>
      </c>
      <c r="CD326">
        <v>7800</v>
      </c>
      <c r="CE326" t="s">
        <v>122</v>
      </c>
      <c r="CI326">
        <v>1</v>
      </c>
      <c r="CJ326">
        <v>1</v>
      </c>
      <c r="CK326">
        <v>22</v>
      </c>
    </row>
    <row r="327" spans="1:89" x14ac:dyDescent="0.3">
      <c r="A327" t="s">
        <v>72</v>
      </c>
      <c r="B327" t="s">
        <v>73</v>
      </c>
      <c r="C327" t="s">
        <v>74</v>
      </c>
      <c r="E327" t="str">
        <f>"GAB2011625"</f>
        <v>GAB2011625</v>
      </c>
      <c r="F327" s="3">
        <v>44819</v>
      </c>
      <c r="G327">
        <v>202306</v>
      </c>
      <c r="H327" t="s">
        <v>75</v>
      </c>
      <c r="I327" t="s">
        <v>76</v>
      </c>
      <c r="J327" t="s">
        <v>77</v>
      </c>
      <c r="L327" t="s">
        <v>116</v>
      </c>
      <c r="M327" t="s">
        <v>117</v>
      </c>
      <c r="N327" t="s">
        <v>118</v>
      </c>
      <c r="O327" t="s">
        <v>81</v>
      </c>
      <c r="P327" t="str">
        <f>"CT076033"</f>
        <v>CT076033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26.99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0.2</v>
      </c>
      <c r="BJ327">
        <v>2</v>
      </c>
      <c r="BK327">
        <v>2</v>
      </c>
      <c r="BL327">
        <v>70.53</v>
      </c>
      <c r="BM327">
        <v>10.58</v>
      </c>
      <c r="BN327">
        <v>81.11</v>
      </c>
      <c r="BO327">
        <v>81.11</v>
      </c>
      <c r="BQ327" t="s">
        <v>1014</v>
      </c>
      <c r="BR327" t="s">
        <v>83</v>
      </c>
      <c r="BS327" s="3">
        <v>44820</v>
      </c>
      <c r="BT327" s="4">
        <v>0.4284722222222222</v>
      </c>
      <c r="BU327" t="s">
        <v>927</v>
      </c>
      <c r="BV327" t="s">
        <v>85</v>
      </c>
      <c r="BY327">
        <v>10108</v>
      </c>
      <c r="BZ327" t="s">
        <v>86</v>
      </c>
      <c r="CA327" t="s">
        <v>243</v>
      </c>
      <c r="CC327" t="s">
        <v>117</v>
      </c>
      <c r="CD327">
        <v>9459</v>
      </c>
      <c r="CE327" t="s">
        <v>88</v>
      </c>
      <c r="CI327">
        <v>1</v>
      </c>
      <c r="CJ327">
        <v>1</v>
      </c>
      <c r="CK327">
        <v>21</v>
      </c>
    </row>
    <row r="328" spans="1:89" x14ac:dyDescent="0.3">
      <c r="A328" t="s">
        <v>72</v>
      </c>
      <c r="B328" t="s">
        <v>73</v>
      </c>
      <c r="C328" t="s">
        <v>74</v>
      </c>
      <c r="E328" t="str">
        <f>"GAB2011629"</f>
        <v>GAB2011629</v>
      </c>
      <c r="F328" s="3">
        <v>44819</v>
      </c>
      <c r="G328">
        <v>202306</v>
      </c>
      <c r="H328" t="s">
        <v>75</v>
      </c>
      <c r="I328" t="s">
        <v>76</v>
      </c>
      <c r="J328" t="s">
        <v>77</v>
      </c>
      <c r="L328" t="s">
        <v>384</v>
      </c>
      <c r="M328" t="s">
        <v>385</v>
      </c>
      <c r="N328" t="s">
        <v>386</v>
      </c>
      <c r="O328" t="s">
        <v>81</v>
      </c>
      <c r="P328" t="str">
        <f>"CT076034"</f>
        <v>CT076034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21.09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0.3</v>
      </c>
      <c r="BJ328">
        <v>2.6</v>
      </c>
      <c r="BK328">
        <v>3</v>
      </c>
      <c r="BL328">
        <v>55.1</v>
      </c>
      <c r="BM328">
        <v>8.27</v>
      </c>
      <c r="BN328">
        <v>63.37</v>
      </c>
      <c r="BO328">
        <v>63.37</v>
      </c>
      <c r="BQ328" t="s">
        <v>387</v>
      </c>
      <c r="BR328" t="s">
        <v>83</v>
      </c>
      <c r="BS328" s="3">
        <v>44820</v>
      </c>
      <c r="BT328" s="4">
        <v>0.57291666666666663</v>
      </c>
      <c r="BU328" t="s">
        <v>694</v>
      </c>
      <c r="BV328" t="s">
        <v>106</v>
      </c>
      <c r="BY328">
        <v>13242.24</v>
      </c>
      <c r="BZ328" t="s">
        <v>86</v>
      </c>
      <c r="CA328" t="s">
        <v>695</v>
      </c>
      <c r="CC328" t="s">
        <v>385</v>
      </c>
      <c r="CD328">
        <v>7600</v>
      </c>
      <c r="CE328" t="s">
        <v>318</v>
      </c>
      <c r="CI328">
        <v>1</v>
      </c>
      <c r="CJ328">
        <v>1</v>
      </c>
      <c r="CK328">
        <v>22</v>
      </c>
    </row>
    <row r="329" spans="1:89" x14ac:dyDescent="0.3">
      <c r="A329" t="s">
        <v>72</v>
      </c>
      <c r="B329" t="s">
        <v>73</v>
      </c>
      <c r="C329" t="s">
        <v>74</v>
      </c>
      <c r="E329" t="str">
        <f>"GAB2011632"</f>
        <v>GAB2011632</v>
      </c>
      <c r="F329" s="3">
        <v>44819</v>
      </c>
      <c r="G329">
        <v>202306</v>
      </c>
      <c r="H329" t="s">
        <v>75</v>
      </c>
      <c r="I329" t="s">
        <v>76</v>
      </c>
      <c r="J329" t="s">
        <v>77</v>
      </c>
      <c r="L329" t="s">
        <v>1015</v>
      </c>
      <c r="M329" t="s">
        <v>1016</v>
      </c>
      <c r="N329" t="s">
        <v>1017</v>
      </c>
      <c r="O329" t="s">
        <v>81</v>
      </c>
      <c r="P329" t="str">
        <f>"CT076037"</f>
        <v>CT076037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53.98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0.3</v>
      </c>
      <c r="BJ329">
        <v>3.8</v>
      </c>
      <c r="BK329">
        <v>4</v>
      </c>
      <c r="BL329">
        <v>141.04</v>
      </c>
      <c r="BM329">
        <v>21.16</v>
      </c>
      <c r="BN329">
        <v>162.19999999999999</v>
      </c>
      <c r="BO329">
        <v>162.19999999999999</v>
      </c>
      <c r="BQ329" t="s">
        <v>220</v>
      </c>
      <c r="BR329" t="s">
        <v>83</v>
      </c>
      <c r="BS329" s="3">
        <v>44823</v>
      </c>
      <c r="BT329" s="4">
        <v>0.375</v>
      </c>
      <c r="BU329" t="s">
        <v>1018</v>
      </c>
      <c r="BV329" t="s">
        <v>106</v>
      </c>
      <c r="BY329">
        <v>18981</v>
      </c>
      <c r="BZ329" t="s">
        <v>86</v>
      </c>
      <c r="CA329" t="s">
        <v>1019</v>
      </c>
      <c r="CC329" t="s">
        <v>1016</v>
      </c>
      <c r="CD329">
        <v>3201</v>
      </c>
      <c r="CE329" t="s">
        <v>115</v>
      </c>
      <c r="CI329">
        <v>1</v>
      </c>
      <c r="CJ329">
        <v>2</v>
      </c>
      <c r="CK329">
        <v>21</v>
      </c>
    </row>
    <row r="330" spans="1:89" x14ac:dyDescent="0.3">
      <c r="A330" t="s">
        <v>72</v>
      </c>
      <c r="B330" t="s">
        <v>73</v>
      </c>
      <c r="C330" t="s">
        <v>74</v>
      </c>
      <c r="E330" t="str">
        <f>"GAB2011635"</f>
        <v>GAB2011635</v>
      </c>
      <c r="F330" s="3">
        <v>44819</v>
      </c>
      <c r="G330">
        <v>202306</v>
      </c>
      <c r="H330" t="s">
        <v>75</v>
      </c>
      <c r="I330" t="s">
        <v>76</v>
      </c>
      <c r="J330" t="s">
        <v>77</v>
      </c>
      <c r="L330" t="s">
        <v>89</v>
      </c>
      <c r="M330" t="s">
        <v>90</v>
      </c>
      <c r="N330" t="s">
        <v>91</v>
      </c>
      <c r="O330" t="s">
        <v>81</v>
      </c>
      <c r="P330" t="str">
        <f>"ATT:MINETTE"</f>
        <v>ATT:MINETTE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40.49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0.8</v>
      </c>
      <c r="BJ330">
        <v>2.7</v>
      </c>
      <c r="BK330">
        <v>3</v>
      </c>
      <c r="BL330">
        <v>105.79</v>
      </c>
      <c r="BM330">
        <v>15.87</v>
      </c>
      <c r="BN330">
        <v>121.66</v>
      </c>
      <c r="BO330">
        <v>121.66</v>
      </c>
      <c r="BQ330" t="s">
        <v>92</v>
      </c>
      <c r="BR330" t="s">
        <v>83</v>
      </c>
      <c r="BS330" s="3">
        <v>44820</v>
      </c>
      <c r="BT330" s="4">
        <v>0.39652777777777781</v>
      </c>
      <c r="BU330" t="s">
        <v>1020</v>
      </c>
      <c r="BV330" t="s">
        <v>85</v>
      </c>
      <c r="BY330">
        <v>13384.95</v>
      </c>
      <c r="BZ330" t="s">
        <v>86</v>
      </c>
      <c r="CA330" t="s">
        <v>166</v>
      </c>
      <c r="CC330" t="s">
        <v>90</v>
      </c>
      <c r="CD330">
        <v>157</v>
      </c>
      <c r="CE330" t="s">
        <v>379</v>
      </c>
      <c r="CI330">
        <v>1</v>
      </c>
      <c r="CJ330">
        <v>1</v>
      </c>
      <c r="CK330">
        <v>21</v>
      </c>
    </row>
    <row r="331" spans="1:89" x14ac:dyDescent="0.3">
      <c r="A331" t="s">
        <v>72</v>
      </c>
      <c r="B331" t="s">
        <v>73</v>
      </c>
      <c r="C331" t="s">
        <v>74</v>
      </c>
      <c r="E331" t="str">
        <f>"GAB2011636"</f>
        <v>GAB2011636</v>
      </c>
      <c r="F331" s="3">
        <v>44819</v>
      </c>
      <c r="G331">
        <v>202306</v>
      </c>
      <c r="H331" t="s">
        <v>75</v>
      </c>
      <c r="I331" t="s">
        <v>76</v>
      </c>
      <c r="J331" t="s">
        <v>77</v>
      </c>
      <c r="L331" t="s">
        <v>78</v>
      </c>
      <c r="M331" t="s">
        <v>79</v>
      </c>
      <c r="N331" t="s">
        <v>1021</v>
      </c>
      <c r="O331" t="s">
        <v>81</v>
      </c>
      <c r="P331" t="str">
        <f>"010562"</f>
        <v>010562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26.99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0.2</v>
      </c>
      <c r="BJ331">
        <v>1.7</v>
      </c>
      <c r="BK331">
        <v>2</v>
      </c>
      <c r="BL331">
        <v>70.53</v>
      </c>
      <c r="BM331">
        <v>10.58</v>
      </c>
      <c r="BN331">
        <v>81.11</v>
      </c>
      <c r="BO331">
        <v>81.11</v>
      </c>
      <c r="BQ331" t="s">
        <v>82</v>
      </c>
      <c r="BR331" t="s">
        <v>83</v>
      </c>
      <c r="BS331" s="3">
        <v>44820</v>
      </c>
      <c r="BT331" s="4">
        <v>0.50277777777777777</v>
      </c>
      <c r="BU331" t="s">
        <v>1022</v>
      </c>
      <c r="BV331" t="s">
        <v>106</v>
      </c>
      <c r="BY331">
        <v>8299.2000000000007</v>
      </c>
      <c r="BZ331" t="s">
        <v>86</v>
      </c>
      <c r="CA331" t="s">
        <v>1023</v>
      </c>
      <c r="CC331" t="s">
        <v>79</v>
      </c>
      <c r="CD331">
        <v>182</v>
      </c>
      <c r="CE331" t="s">
        <v>88</v>
      </c>
      <c r="CI331">
        <v>1</v>
      </c>
      <c r="CJ331">
        <v>1</v>
      </c>
      <c r="CK331">
        <v>21</v>
      </c>
    </row>
    <row r="332" spans="1:89" x14ac:dyDescent="0.3">
      <c r="A332" t="s">
        <v>72</v>
      </c>
      <c r="B332" t="s">
        <v>73</v>
      </c>
      <c r="C332" t="s">
        <v>74</v>
      </c>
      <c r="E332" t="str">
        <f>"009940629577"</f>
        <v>009940629577</v>
      </c>
      <c r="F332" s="3">
        <v>44819</v>
      </c>
      <c r="G332">
        <v>202306</v>
      </c>
      <c r="H332" t="s">
        <v>89</v>
      </c>
      <c r="I332" t="s">
        <v>90</v>
      </c>
      <c r="J332" t="s">
        <v>358</v>
      </c>
      <c r="L332" t="s">
        <v>289</v>
      </c>
      <c r="M332" t="s">
        <v>290</v>
      </c>
      <c r="N332" t="s">
        <v>91</v>
      </c>
      <c r="O332" t="s">
        <v>81</v>
      </c>
      <c r="P332" t="str">
        <f>"NA"</f>
        <v>NA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26.99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1.9</v>
      </c>
      <c r="BJ332">
        <v>1.3</v>
      </c>
      <c r="BK332">
        <v>2</v>
      </c>
      <c r="BL332">
        <v>70.53</v>
      </c>
      <c r="BM332">
        <v>10.58</v>
      </c>
      <c r="BN332">
        <v>81.11</v>
      </c>
      <c r="BO332">
        <v>81.11</v>
      </c>
      <c r="BQ332" t="s">
        <v>368</v>
      </c>
      <c r="BR332" t="s">
        <v>364</v>
      </c>
      <c r="BS332" s="3">
        <v>44823</v>
      </c>
      <c r="BT332" s="4">
        <v>0.41666666666666669</v>
      </c>
      <c r="BU332" t="s">
        <v>1024</v>
      </c>
      <c r="BV332" t="s">
        <v>106</v>
      </c>
      <c r="BY332">
        <v>6691.08</v>
      </c>
      <c r="BZ332" t="s">
        <v>86</v>
      </c>
      <c r="CC332" t="s">
        <v>290</v>
      </c>
      <c r="CD332">
        <v>4000</v>
      </c>
      <c r="CE332" t="s">
        <v>128</v>
      </c>
      <c r="CI332">
        <v>1</v>
      </c>
      <c r="CJ332">
        <v>2</v>
      </c>
      <c r="CK332">
        <v>21</v>
      </c>
    </row>
    <row r="333" spans="1:89" x14ac:dyDescent="0.3">
      <c r="A333" t="s">
        <v>72</v>
      </c>
      <c r="B333" t="s">
        <v>73</v>
      </c>
      <c r="C333" t="s">
        <v>74</v>
      </c>
      <c r="E333" t="str">
        <f>"009940629582"</f>
        <v>009940629582</v>
      </c>
      <c r="F333" s="3">
        <v>44820</v>
      </c>
      <c r="G333">
        <v>202306</v>
      </c>
      <c r="H333" t="s">
        <v>89</v>
      </c>
      <c r="I333" t="s">
        <v>90</v>
      </c>
      <c r="J333" t="s">
        <v>358</v>
      </c>
      <c r="L333" t="s">
        <v>75</v>
      </c>
      <c r="M333" t="s">
        <v>76</v>
      </c>
      <c r="N333" t="s">
        <v>1025</v>
      </c>
      <c r="O333" t="s">
        <v>81</v>
      </c>
      <c r="P333" t="str">
        <f>"NA"</f>
        <v>NA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26.99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</v>
      </c>
      <c r="BJ333">
        <v>0.2</v>
      </c>
      <c r="BK333">
        <v>1</v>
      </c>
      <c r="BL333">
        <v>70.53</v>
      </c>
      <c r="BM333">
        <v>10.58</v>
      </c>
      <c r="BN333">
        <v>81.11</v>
      </c>
      <c r="BO333">
        <v>81.11</v>
      </c>
      <c r="BQ333" t="s">
        <v>1026</v>
      </c>
      <c r="BR333" t="s">
        <v>364</v>
      </c>
      <c r="BS333" s="3">
        <v>44823</v>
      </c>
      <c r="BT333" s="4">
        <v>0.50277777777777777</v>
      </c>
      <c r="BU333" t="s">
        <v>361</v>
      </c>
      <c r="BV333" t="s">
        <v>106</v>
      </c>
      <c r="BY333">
        <v>1200</v>
      </c>
      <c r="BZ333" t="s">
        <v>86</v>
      </c>
      <c r="CA333" t="s">
        <v>362</v>
      </c>
      <c r="CC333" t="s">
        <v>76</v>
      </c>
      <c r="CD333">
        <v>7460</v>
      </c>
      <c r="CE333" t="s">
        <v>128</v>
      </c>
      <c r="CI333">
        <v>1</v>
      </c>
      <c r="CJ333">
        <v>1</v>
      </c>
      <c r="CK333">
        <v>21</v>
      </c>
    </row>
    <row r="334" spans="1:89" x14ac:dyDescent="0.3">
      <c r="A334" t="s">
        <v>72</v>
      </c>
      <c r="B334" t="s">
        <v>73</v>
      </c>
      <c r="C334" t="s">
        <v>74</v>
      </c>
      <c r="E334" t="str">
        <f>"009940629581"</f>
        <v>009940629581</v>
      </c>
      <c r="F334" s="3">
        <v>44820</v>
      </c>
      <c r="G334">
        <v>202306</v>
      </c>
      <c r="H334" t="s">
        <v>89</v>
      </c>
      <c r="I334" t="s">
        <v>90</v>
      </c>
      <c r="J334" t="s">
        <v>358</v>
      </c>
      <c r="L334" t="s">
        <v>289</v>
      </c>
      <c r="M334" t="s">
        <v>290</v>
      </c>
      <c r="N334" t="s">
        <v>91</v>
      </c>
      <c r="O334" t="s">
        <v>81</v>
      </c>
      <c r="P334" t="str">
        <f>"NA"</f>
        <v>NA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26.99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0.2</v>
      </c>
      <c r="BK334">
        <v>1</v>
      </c>
      <c r="BL334">
        <v>70.53</v>
      </c>
      <c r="BM334">
        <v>10.58</v>
      </c>
      <c r="BN334">
        <v>81.11</v>
      </c>
      <c r="BO334">
        <v>81.11</v>
      </c>
      <c r="BQ334" t="s">
        <v>1027</v>
      </c>
      <c r="BR334" t="s">
        <v>364</v>
      </c>
      <c r="BS334" s="3">
        <v>44823</v>
      </c>
      <c r="BT334" s="4">
        <v>0.40277777777777773</v>
      </c>
      <c r="BU334" t="s">
        <v>984</v>
      </c>
      <c r="BV334" t="s">
        <v>85</v>
      </c>
      <c r="BY334">
        <v>1200</v>
      </c>
      <c r="BZ334" t="s">
        <v>86</v>
      </c>
      <c r="CC334" t="s">
        <v>290</v>
      </c>
      <c r="CD334">
        <v>4000</v>
      </c>
      <c r="CE334" t="s">
        <v>128</v>
      </c>
      <c r="CI334">
        <v>1</v>
      </c>
      <c r="CJ334">
        <v>1</v>
      </c>
      <c r="CK334">
        <v>21</v>
      </c>
    </row>
    <row r="335" spans="1:89" x14ac:dyDescent="0.3">
      <c r="A335" t="s">
        <v>72</v>
      </c>
      <c r="B335" t="s">
        <v>73</v>
      </c>
      <c r="C335" t="s">
        <v>74</v>
      </c>
      <c r="E335" t="str">
        <f>"GAB2011638"</f>
        <v>GAB2011638</v>
      </c>
      <c r="F335" s="3">
        <v>44820</v>
      </c>
      <c r="G335">
        <v>202306</v>
      </c>
      <c r="H335" t="s">
        <v>75</v>
      </c>
      <c r="I335" t="s">
        <v>76</v>
      </c>
      <c r="J335" t="s">
        <v>77</v>
      </c>
      <c r="L335" t="s">
        <v>89</v>
      </c>
      <c r="M335" t="s">
        <v>90</v>
      </c>
      <c r="N335" t="s">
        <v>150</v>
      </c>
      <c r="O335" t="s">
        <v>124</v>
      </c>
      <c r="P335" t="str">
        <f>"CT076041"</f>
        <v>CT076041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95.23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3</v>
      </c>
      <c r="BI335">
        <v>15.9</v>
      </c>
      <c r="BJ335">
        <v>34.4</v>
      </c>
      <c r="BK335">
        <v>35</v>
      </c>
      <c r="BL335">
        <v>254.08</v>
      </c>
      <c r="BM335">
        <v>38.11</v>
      </c>
      <c r="BN335">
        <v>292.19</v>
      </c>
      <c r="BO335">
        <v>292.19</v>
      </c>
      <c r="BQ335" t="s">
        <v>151</v>
      </c>
      <c r="BR335" t="s">
        <v>83</v>
      </c>
      <c r="BS335" s="3">
        <v>44823</v>
      </c>
      <c r="BT335" s="4">
        <v>0.62430555555555556</v>
      </c>
      <c r="BU335" t="s">
        <v>1000</v>
      </c>
      <c r="BV335" t="s">
        <v>85</v>
      </c>
      <c r="BY335">
        <v>171895.92</v>
      </c>
      <c r="CC335" t="s">
        <v>90</v>
      </c>
      <c r="CD335">
        <v>157</v>
      </c>
      <c r="CE335" t="s">
        <v>128</v>
      </c>
      <c r="CI335">
        <v>3</v>
      </c>
      <c r="CJ335">
        <v>1</v>
      </c>
      <c r="CK335">
        <v>41</v>
      </c>
    </row>
    <row r="336" spans="1:89" x14ac:dyDescent="0.3">
      <c r="A336" t="s">
        <v>72</v>
      </c>
      <c r="B336" t="s">
        <v>73</v>
      </c>
      <c r="C336" t="s">
        <v>74</v>
      </c>
      <c r="E336" t="str">
        <f>"GAB2011639"</f>
        <v>GAB2011639</v>
      </c>
      <c r="F336" s="3">
        <v>44820</v>
      </c>
      <c r="G336">
        <v>202306</v>
      </c>
      <c r="H336" t="s">
        <v>75</v>
      </c>
      <c r="I336" t="s">
        <v>76</v>
      </c>
      <c r="J336" t="s">
        <v>77</v>
      </c>
      <c r="L336" t="s">
        <v>247</v>
      </c>
      <c r="M336" t="s">
        <v>248</v>
      </c>
      <c r="N336" t="s">
        <v>249</v>
      </c>
      <c r="O336" t="s">
        <v>124</v>
      </c>
      <c r="P336" t="str">
        <f>"CT076044"</f>
        <v>CT076044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52.2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1.2</v>
      </c>
      <c r="BJ336">
        <v>2.4</v>
      </c>
      <c r="BK336">
        <v>3</v>
      </c>
      <c r="BL336">
        <v>141.65</v>
      </c>
      <c r="BM336">
        <v>21.25</v>
      </c>
      <c r="BN336">
        <v>162.9</v>
      </c>
      <c r="BO336">
        <v>162.9</v>
      </c>
      <c r="BQ336" t="s">
        <v>1028</v>
      </c>
      <c r="BR336" t="s">
        <v>83</v>
      </c>
      <c r="BS336" s="3">
        <v>44823</v>
      </c>
      <c r="BT336" s="4">
        <v>0.41111111111111115</v>
      </c>
      <c r="BU336" t="s">
        <v>251</v>
      </c>
      <c r="BV336" t="s">
        <v>85</v>
      </c>
      <c r="BY336">
        <v>11880.44</v>
      </c>
      <c r="CA336" t="s">
        <v>252</v>
      </c>
      <c r="CC336" t="s">
        <v>248</v>
      </c>
      <c r="CD336">
        <v>1682</v>
      </c>
      <c r="CE336" t="s">
        <v>128</v>
      </c>
      <c r="CI336">
        <v>0</v>
      </c>
      <c r="CJ336">
        <v>0</v>
      </c>
      <c r="CK336">
        <v>41</v>
      </c>
    </row>
    <row r="337" spans="1:89" x14ac:dyDescent="0.3">
      <c r="A337" t="s">
        <v>72</v>
      </c>
      <c r="B337" t="s">
        <v>73</v>
      </c>
      <c r="C337" t="s">
        <v>74</v>
      </c>
      <c r="E337" t="str">
        <f>"GAB2011644"</f>
        <v>GAB2011644</v>
      </c>
      <c r="F337" s="3">
        <v>44820</v>
      </c>
      <c r="G337">
        <v>202306</v>
      </c>
      <c r="H337" t="s">
        <v>75</v>
      </c>
      <c r="I337" t="s">
        <v>76</v>
      </c>
      <c r="J337" t="s">
        <v>77</v>
      </c>
      <c r="L337" t="s">
        <v>78</v>
      </c>
      <c r="M337" t="s">
        <v>79</v>
      </c>
      <c r="N337" t="s">
        <v>1029</v>
      </c>
      <c r="O337" t="s">
        <v>124</v>
      </c>
      <c r="P337" t="str">
        <f>"CT075739"</f>
        <v>CT075739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52.2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</v>
      </c>
      <c r="BJ337">
        <v>1.8</v>
      </c>
      <c r="BK337">
        <v>2</v>
      </c>
      <c r="BL337">
        <v>141.65</v>
      </c>
      <c r="BM337">
        <v>21.25</v>
      </c>
      <c r="BN337">
        <v>162.9</v>
      </c>
      <c r="BO337">
        <v>162.9</v>
      </c>
      <c r="BQ337" t="s">
        <v>1030</v>
      </c>
      <c r="BR337" t="s">
        <v>83</v>
      </c>
      <c r="BS337" s="3">
        <v>44823</v>
      </c>
      <c r="BT337" s="4">
        <v>0.375</v>
      </c>
      <c r="BU337" t="s">
        <v>1031</v>
      </c>
      <c r="BV337" t="s">
        <v>85</v>
      </c>
      <c r="BY337">
        <v>8803.08</v>
      </c>
      <c r="CA337" t="s">
        <v>563</v>
      </c>
      <c r="CC337" t="s">
        <v>79</v>
      </c>
      <c r="CD337">
        <v>2</v>
      </c>
      <c r="CE337" t="s">
        <v>128</v>
      </c>
      <c r="CI337">
        <v>3</v>
      </c>
      <c r="CJ337">
        <v>1</v>
      </c>
      <c r="CK337">
        <v>41</v>
      </c>
    </row>
    <row r="338" spans="1:89" x14ac:dyDescent="0.3">
      <c r="A338" t="s">
        <v>72</v>
      </c>
      <c r="B338" t="s">
        <v>73</v>
      </c>
      <c r="C338" t="s">
        <v>74</v>
      </c>
      <c r="E338" t="str">
        <f>"GAB2011647"</f>
        <v>GAB2011647</v>
      </c>
      <c r="F338" s="3">
        <v>44820</v>
      </c>
      <c r="G338">
        <v>202306</v>
      </c>
      <c r="H338" t="s">
        <v>75</v>
      </c>
      <c r="I338" t="s">
        <v>76</v>
      </c>
      <c r="J338" t="s">
        <v>77</v>
      </c>
      <c r="L338" t="s">
        <v>109</v>
      </c>
      <c r="M338" t="s">
        <v>110</v>
      </c>
      <c r="N338" t="s">
        <v>152</v>
      </c>
      <c r="O338" t="s">
        <v>124</v>
      </c>
      <c r="P338" t="str">
        <f>"00094"</f>
        <v>00094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73.63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0.5</v>
      </c>
      <c r="BJ338">
        <v>1.7</v>
      </c>
      <c r="BK338">
        <v>2</v>
      </c>
      <c r="BL338">
        <v>197.63</v>
      </c>
      <c r="BM338">
        <v>29.64</v>
      </c>
      <c r="BN338">
        <v>227.27</v>
      </c>
      <c r="BO338">
        <v>227.27</v>
      </c>
      <c r="BQ338" t="s">
        <v>1032</v>
      </c>
      <c r="BR338" t="s">
        <v>83</v>
      </c>
      <c r="BS338" s="3">
        <v>44824</v>
      </c>
      <c r="BT338" s="4">
        <v>0.50277777777777777</v>
      </c>
      <c r="BU338" t="s">
        <v>1033</v>
      </c>
      <c r="BV338" t="s">
        <v>85</v>
      </c>
      <c r="BY338">
        <v>8672.4</v>
      </c>
      <c r="CA338" t="s">
        <v>808</v>
      </c>
      <c r="CC338" t="s">
        <v>110</v>
      </c>
      <c r="CD338">
        <v>300</v>
      </c>
      <c r="CE338" t="s">
        <v>128</v>
      </c>
      <c r="CI338">
        <v>4</v>
      </c>
      <c r="CJ338">
        <v>2</v>
      </c>
      <c r="CK338">
        <v>43</v>
      </c>
    </row>
    <row r="339" spans="1:89" x14ac:dyDescent="0.3">
      <c r="A339" t="s">
        <v>72</v>
      </c>
      <c r="B339" t="s">
        <v>73</v>
      </c>
      <c r="C339" t="s">
        <v>74</v>
      </c>
      <c r="E339" t="str">
        <f>"GAB2011648"</f>
        <v>GAB2011648</v>
      </c>
      <c r="F339" s="3">
        <v>44820</v>
      </c>
      <c r="G339">
        <v>202306</v>
      </c>
      <c r="H339" t="s">
        <v>75</v>
      </c>
      <c r="I339" t="s">
        <v>76</v>
      </c>
      <c r="J339" t="s">
        <v>77</v>
      </c>
      <c r="L339" t="s">
        <v>89</v>
      </c>
      <c r="M339" t="s">
        <v>90</v>
      </c>
      <c r="N339" t="s">
        <v>147</v>
      </c>
      <c r="O339" t="s">
        <v>124</v>
      </c>
      <c r="P339" t="str">
        <f>"CT076050"</f>
        <v>CT076050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52.2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0.2</v>
      </c>
      <c r="BJ339">
        <v>2.4</v>
      </c>
      <c r="BK339">
        <v>3</v>
      </c>
      <c r="BL339">
        <v>141.65</v>
      </c>
      <c r="BM339">
        <v>21.25</v>
      </c>
      <c r="BN339">
        <v>162.9</v>
      </c>
      <c r="BO339">
        <v>162.9</v>
      </c>
      <c r="BQ339" t="s">
        <v>148</v>
      </c>
      <c r="BR339" t="s">
        <v>83</v>
      </c>
      <c r="BS339" s="3">
        <v>44823</v>
      </c>
      <c r="BT339" s="4">
        <v>0.62430555555555556</v>
      </c>
      <c r="BU339" t="s">
        <v>1000</v>
      </c>
      <c r="BV339" t="s">
        <v>85</v>
      </c>
      <c r="BY339">
        <v>12054.46</v>
      </c>
      <c r="CC339" t="s">
        <v>90</v>
      </c>
      <c r="CD339">
        <v>157</v>
      </c>
      <c r="CE339" t="s">
        <v>128</v>
      </c>
      <c r="CI339">
        <v>3</v>
      </c>
      <c r="CJ339">
        <v>1</v>
      </c>
      <c r="CK339">
        <v>41</v>
      </c>
    </row>
    <row r="340" spans="1:89" x14ac:dyDescent="0.3">
      <c r="A340" t="s">
        <v>72</v>
      </c>
      <c r="B340" t="s">
        <v>73</v>
      </c>
      <c r="C340" t="s">
        <v>74</v>
      </c>
      <c r="E340" t="str">
        <f>"GAB2011650"</f>
        <v>GAB2011650</v>
      </c>
      <c r="F340" s="3">
        <v>44820</v>
      </c>
      <c r="G340">
        <v>202306</v>
      </c>
      <c r="H340" t="s">
        <v>75</v>
      </c>
      <c r="I340" t="s">
        <v>76</v>
      </c>
      <c r="J340" t="s">
        <v>77</v>
      </c>
      <c r="L340" t="s">
        <v>424</v>
      </c>
      <c r="M340" t="s">
        <v>425</v>
      </c>
      <c r="N340" t="s">
        <v>1034</v>
      </c>
      <c r="O340" t="s">
        <v>124</v>
      </c>
      <c r="P340" t="str">
        <f>"CT076052"</f>
        <v>CT076052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118.79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2</v>
      </c>
      <c r="BI340">
        <v>7.6</v>
      </c>
      <c r="BJ340">
        <v>26.5</v>
      </c>
      <c r="BK340">
        <v>27</v>
      </c>
      <c r="BL340">
        <v>315.63</v>
      </c>
      <c r="BM340">
        <v>47.34</v>
      </c>
      <c r="BN340">
        <v>362.97</v>
      </c>
      <c r="BO340">
        <v>362.97</v>
      </c>
      <c r="BQ340" t="s">
        <v>1035</v>
      </c>
      <c r="BR340" t="s">
        <v>83</v>
      </c>
      <c r="BS340" s="3">
        <v>44824</v>
      </c>
      <c r="BT340" s="4">
        <v>0.61944444444444446</v>
      </c>
      <c r="BU340" t="s">
        <v>1036</v>
      </c>
      <c r="BV340" t="s">
        <v>85</v>
      </c>
      <c r="BY340">
        <v>132687.54999999999</v>
      </c>
      <c r="CA340" t="s">
        <v>1037</v>
      </c>
      <c r="CC340" t="s">
        <v>425</v>
      </c>
      <c r="CD340">
        <v>8801</v>
      </c>
      <c r="CE340" t="s">
        <v>128</v>
      </c>
      <c r="CI340">
        <v>4</v>
      </c>
      <c r="CJ340">
        <v>2</v>
      </c>
      <c r="CK340">
        <v>43</v>
      </c>
    </row>
    <row r="341" spans="1:89" x14ac:dyDescent="0.3">
      <c r="A341" t="s">
        <v>72</v>
      </c>
      <c r="B341" t="s">
        <v>73</v>
      </c>
      <c r="C341" t="s">
        <v>74</v>
      </c>
      <c r="E341" t="str">
        <f>"GAB2011651"</f>
        <v>GAB2011651</v>
      </c>
      <c r="F341" s="3">
        <v>44820</v>
      </c>
      <c r="G341">
        <v>202306</v>
      </c>
      <c r="H341" t="s">
        <v>75</v>
      </c>
      <c r="I341" t="s">
        <v>76</v>
      </c>
      <c r="J341" t="s">
        <v>77</v>
      </c>
      <c r="L341" t="s">
        <v>289</v>
      </c>
      <c r="M341" t="s">
        <v>290</v>
      </c>
      <c r="N341" t="s">
        <v>1038</v>
      </c>
      <c r="O341" t="s">
        <v>124</v>
      </c>
      <c r="P341" t="str">
        <f>"CT075965"</f>
        <v>CT075965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52.2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3</v>
      </c>
      <c r="BJ341">
        <v>12.4</v>
      </c>
      <c r="BK341">
        <v>13</v>
      </c>
      <c r="BL341">
        <v>141.65</v>
      </c>
      <c r="BM341">
        <v>21.25</v>
      </c>
      <c r="BN341">
        <v>162.9</v>
      </c>
      <c r="BO341">
        <v>162.9</v>
      </c>
      <c r="BQ341" t="s">
        <v>1039</v>
      </c>
      <c r="BR341" t="s">
        <v>83</v>
      </c>
      <c r="BS341" s="3">
        <v>44823</v>
      </c>
      <c r="BT341" s="4">
        <v>0.30208333333333331</v>
      </c>
      <c r="BU341" t="s">
        <v>1040</v>
      </c>
      <c r="BV341" t="s">
        <v>85</v>
      </c>
      <c r="BY341">
        <v>61923.94</v>
      </c>
      <c r="CA341" t="s">
        <v>1041</v>
      </c>
      <c r="CC341" t="s">
        <v>290</v>
      </c>
      <c r="CD341">
        <v>4001</v>
      </c>
      <c r="CE341" t="s">
        <v>128</v>
      </c>
      <c r="CI341">
        <v>3</v>
      </c>
      <c r="CJ341">
        <v>1</v>
      </c>
      <c r="CK341">
        <v>41</v>
      </c>
    </row>
    <row r="342" spans="1:89" x14ac:dyDescent="0.3">
      <c r="A342" t="s">
        <v>72</v>
      </c>
      <c r="B342" t="s">
        <v>73</v>
      </c>
      <c r="C342" t="s">
        <v>74</v>
      </c>
      <c r="E342" t="str">
        <f>"GAB2011653"</f>
        <v>GAB2011653</v>
      </c>
      <c r="F342" s="3">
        <v>44820</v>
      </c>
      <c r="G342">
        <v>202306</v>
      </c>
      <c r="H342" t="s">
        <v>75</v>
      </c>
      <c r="I342" t="s">
        <v>76</v>
      </c>
      <c r="J342" t="s">
        <v>77</v>
      </c>
      <c r="L342" t="s">
        <v>75</v>
      </c>
      <c r="M342" t="s">
        <v>76</v>
      </c>
      <c r="N342" t="s">
        <v>905</v>
      </c>
      <c r="O342" t="s">
        <v>124</v>
      </c>
      <c r="P342" t="str">
        <f>"CT074999"</f>
        <v>CT074999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100.36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2</v>
      </c>
      <c r="BI342">
        <v>20.9</v>
      </c>
      <c r="BJ342">
        <v>65.7</v>
      </c>
      <c r="BK342">
        <v>66</v>
      </c>
      <c r="BL342">
        <v>267.48</v>
      </c>
      <c r="BM342">
        <v>40.119999999999997</v>
      </c>
      <c r="BN342">
        <v>307.60000000000002</v>
      </c>
      <c r="BO342">
        <v>307.60000000000002</v>
      </c>
      <c r="BQ342" t="s">
        <v>906</v>
      </c>
      <c r="BR342" t="s">
        <v>83</v>
      </c>
      <c r="BS342" s="3">
        <v>44823</v>
      </c>
      <c r="BT342" s="4">
        <v>0.51250000000000007</v>
      </c>
      <c r="BU342" t="s">
        <v>1042</v>
      </c>
      <c r="BV342" t="s">
        <v>85</v>
      </c>
      <c r="BY342">
        <v>328476.90000000002</v>
      </c>
      <c r="CA342" t="s">
        <v>520</v>
      </c>
      <c r="CC342" t="s">
        <v>76</v>
      </c>
      <c r="CD342">
        <v>7460</v>
      </c>
      <c r="CE342" t="s">
        <v>128</v>
      </c>
      <c r="CI342">
        <v>3</v>
      </c>
      <c r="CJ342">
        <v>1</v>
      </c>
      <c r="CK342">
        <v>42</v>
      </c>
    </row>
    <row r="343" spans="1:89" x14ac:dyDescent="0.3">
      <c r="A343" t="s">
        <v>72</v>
      </c>
      <c r="B343" t="s">
        <v>73</v>
      </c>
      <c r="C343" t="s">
        <v>74</v>
      </c>
      <c r="E343" t="str">
        <f>"GAB2011654"</f>
        <v>GAB2011654</v>
      </c>
      <c r="F343" s="3">
        <v>44820</v>
      </c>
      <c r="G343">
        <v>202306</v>
      </c>
      <c r="H343" t="s">
        <v>75</v>
      </c>
      <c r="I343" t="s">
        <v>76</v>
      </c>
      <c r="J343" t="s">
        <v>77</v>
      </c>
      <c r="L343" t="s">
        <v>1043</v>
      </c>
      <c r="M343" t="s">
        <v>1044</v>
      </c>
      <c r="N343" t="s">
        <v>1045</v>
      </c>
      <c r="O343" t="s">
        <v>124</v>
      </c>
      <c r="P343" t="str">
        <f>"CT076054"</f>
        <v>CT076054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57.65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0.7</v>
      </c>
      <c r="BJ343">
        <v>1.7</v>
      </c>
      <c r="BK343">
        <v>2</v>
      </c>
      <c r="BL343">
        <v>155.88999999999999</v>
      </c>
      <c r="BM343">
        <v>23.38</v>
      </c>
      <c r="BN343">
        <v>179.27</v>
      </c>
      <c r="BO343">
        <v>179.27</v>
      </c>
      <c r="BQ343" t="s">
        <v>1046</v>
      </c>
      <c r="BR343" t="s">
        <v>83</v>
      </c>
      <c r="BS343" s="3">
        <v>44823</v>
      </c>
      <c r="BT343" s="4">
        <v>0.6791666666666667</v>
      </c>
      <c r="BU343" t="s">
        <v>1047</v>
      </c>
      <c r="BV343" t="s">
        <v>85</v>
      </c>
      <c r="BY343">
        <v>8426.06</v>
      </c>
      <c r="CA343" t="s">
        <v>1048</v>
      </c>
      <c r="CC343" t="s">
        <v>1044</v>
      </c>
      <c r="CD343">
        <v>7200</v>
      </c>
      <c r="CE343" t="s">
        <v>128</v>
      </c>
      <c r="CI343">
        <v>4</v>
      </c>
      <c r="CJ343">
        <v>1</v>
      </c>
      <c r="CK343">
        <v>44</v>
      </c>
    </row>
    <row r="344" spans="1:89" x14ac:dyDescent="0.3">
      <c r="A344" t="s">
        <v>72</v>
      </c>
      <c r="B344" t="s">
        <v>73</v>
      </c>
      <c r="C344" t="s">
        <v>74</v>
      </c>
      <c r="E344" t="str">
        <f>"GAB2011641"</f>
        <v>GAB2011641</v>
      </c>
      <c r="F344" s="3">
        <v>44820</v>
      </c>
      <c r="G344">
        <v>202306</v>
      </c>
      <c r="H344" t="s">
        <v>75</v>
      </c>
      <c r="I344" t="s">
        <v>76</v>
      </c>
      <c r="J344" t="s">
        <v>77</v>
      </c>
      <c r="L344" t="s">
        <v>437</v>
      </c>
      <c r="M344" t="s">
        <v>438</v>
      </c>
      <c r="N344" t="s">
        <v>439</v>
      </c>
      <c r="O344" t="s">
        <v>81</v>
      </c>
      <c r="P344" t="str">
        <f>"CT076046"</f>
        <v>CT076046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64.11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0.4</v>
      </c>
      <c r="BJ344">
        <v>2.2999999999999998</v>
      </c>
      <c r="BK344">
        <v>2.5</v>
      </c>
      <c r="BL344">
        <v>167.52</v>
      </c>
      <c r="BM344">
        <v>25.13</v>
      </c>
      <c r="BN344">
        <v>192.65</v>
      </c>
      <c r="BO344">
        <v>192.65</v>
      </c>
      <c r="BQ344" t="s">
        <v>440</v>
      </c>
      <c r="BR344" t="s">
        <v>83</v>
      </c>
      <c r="BS344" s="3">
        <v>44823</v>
      </c>
      <c r="BT344" s="4">
        <v>0.39930555555555558</v>
      </c>
      <c r="BU344" t="s">
        <v>441</v>
      </c>
      <c r="BV344" t="s">
        <v>85</v>
      </c>
      <c r="BY344">
        <v>11279.84</v>
      </c>
      <c r="BZ344" t="s">
        <v>86</v>
      </c>
      <c r="CA344" t="s">
        <v>442</v>
      </c>
      <c r="CC344" t="s">
        <v>438</v>
      </c>
      <c r="CD344">
        <v>2515</v>
      </c>
      <c r="CE344" t="s">
        <v>733</v>
      </c>
      <c r="CI344">
        <v>1</v>
      </c>
      <c r="CJ344">
        <v>1</v>
      </c>
      <c r="CK344">
        <v>23</v>
      </c>
    </row>
    <row r="345" spans="1:89" x14ac:dyDescent="0.3">
      <c r="A345" t="s">
        <v>72</v>
      </c>
      <c r="B345" t="s">
        <v>73</v>
      </c>
      <c r="C345" t="s">
        <v>74</v>
      </c>
      <c r="E345" t="str">
        <f>"GAB2011642"</f>
        <v>GAB2011642</v>
      </c>
      <c r="F345" s="3">
        <v>44820</v>
      </c>
      <c r="G345">
        <v>202306</v>
      </c>
      <c r="H345" t="s">
        <v>75</v>
      </c>
      <c r="I345" t="s">
        <v>76</v>
      </c>
      <c r="J345" t="s">
        <v>77</v>
      </c>
      <c r="L345" t="s">
        <v>75</v>
      </c>
      <c r="M345" t="s">
        <v>76</v>
      </c>
      <c r="N345" t="s">
        <v>324</v>
      </c>
      <c r="O345" t="s">
        <v>81</v>
      </c>
      <c r="P345" t="str">
        <f>"CT076047"</f>
        <v>CT076047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21.09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0.1</v>
      </c>
      <c r="BJ345">
        <v>2.2999999999999998</v>
      </c>
      <c r="BK345">
        <v>2.5</v>
      </c>
      <c r="BL345">
        <v>55.1</v>
      </c>
      <c r="BM345">
        <v>8.27</v>
      </c>
      <c r="BN345">
        <v>63.37</v>
      </c>
      <c r="BO345">
        <v>63.37</v>
      </c>
      <c r="BQ345" t="s">
        <v>325</v>
      </c>
      <c r="BR345" t="s">
        <v>83</v>
      </c>
      <c r="BS345" s="3">
        <v>44823</v>
      </c>
      <c r="BT345" s="4">
        <v>0.4375</v>
      </c>
      <c r="BU345" t="s">
        <v>1049</v>
      </c>
      <c r="BV345" t="s">
        <v>85</v>
      </c>
      <c r="BY345">
        <v>11688.3</v>
      </c>
      <c r="BZ345" t="s">
        <v>86</v>
      </c>
      <c r="CC345" t="s">
        <v>76</v>
      </c>
      <c r="CD345">
        <v>7800</v>
      </c>
      <c r="CE345" t="s">
        <v>108</v>
      </c>
      <c r="CI345">
        <v>1</v>
      </c>
      <c r="CJ345">
        <v>1</v>
      </c>
      <c r="CK345">
        <v>22</v>
      </c>
    </row>
    <row r="346" spans="1:89" x14ac:dyDescent="0.3">
      <c r="A346" t="s">
        <v>72</v>
      </c>
      <c r="B346" t="s">
        <v>73</v>
      </c>
      <c r="C346" t="s">
        <v>74</v>
      </c>
      <c r="E346" t="str">
        <f>"GAB2011643"</f>
        <v>GAB2011643</v>
      </c>
      <c r="F346" s="3">
        <v>44820</v>
      </c>
      <c r="G346">
        <v>202306</v>
      </c>
      <c r="H346" t="s">
        <v>75</v>
      </c>
      <c r="I346" t="s">
        <v>76</v>
      </c>
      <c r="J346" t="s">
        <v>77</v>
      </c>
      <c r="L346" t="s">
        <v>116</v>
      </c>
      <c r="M346" t="s">
        <v>117</v>
      </c>
      <c r="N346" t="s">
        <v>118</v>
      </c>
      <c r="O346" t="s">
        <v>81</v>
      </c>
      <c r="P346" t="str">
        <f>"CT076048"</f>
        <v>CT076048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33.74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2.2999999999999998</v>
      </c>
      <c r="BK346">
        <v>2.5</v>
      </c>
      <c r="BL346">
        <v>88.16</v>
      </c>
      <c r="BM346">
        <v>13.22</v>
      </c>
      <c r="BN346">
        <v>101.38</v>
      </c>
      <c r="BO346">
        <v>101.38</v>
      </c>
      <c r="BQ346" t="s">
        <v>119</v>
      </c>
      <c r="BR346" t="s">
        <v>83</v>
      </c>
      <c r="BS346" s="3">
        <v>44823</v>
      </c>
      <c r="BT346" s="4">
        <v>0.41180555555555554</v>
      </c>
      <c r="BU346" t="s">
        <v>120</v>
      </c>
      <c r="BV346" t="s">
        <v>85</v>
      </c>
      <c r="BY346">
        <v>11350.5</v>
      </c>
      <c r="BZ346" t="s">
        <v>86</v>
      </c>
      <c r="CA346" t="s">
        <v>121</v>
      </c>
      <c r="CC346" t="s">
        <v>117</v>
      </c>
      <c r="CD346">
        <v>9459</v>
      </c>
      <c r="CE346" t="s">
        <v>122</v>
      </c>
      <c r="CI346">
        <v>1</v>
      </c>
      <c r="CJ346">
        <v>1</v>
      </c>
      <c r="CK346">
        <v>21</v>
      </c>
    </row>
    <row r="347" spans="1:89" x14ac:dyDescent="0.3">
      <c r="A347" t="s">
        <v>72</v>
      </c>
      <c r="B347" t="s">
        <v>73</v>
      </c>
      <c r="C347" t="s">
        <v>74</v>
      </c>
      <c r="E347" t="str">
        <f>"GAB2011645"</f>
        <v>GAB2011645</v>
      </c>
      <c r="F347" s="3">
        <v>44820</v>
      </c>
      <c r="G347">
        <v>202306</v>
      </c>
      <c r="H347" t="s">
        <v>75</v>
      </c>
      <c r="I347" t="s">
        <v>76</v>
      </c>
      <c r="J347" t="s">
        <v>77</v>
      </c>
      <c r="L347" t="s">
        <v>909</v>
      </c>
      <c r="M347" t="s">
        <v>910</v>
      </c>
      <c r="N347" t="s">
        <v>1050</v>
      </c>
      <c r="O347" t="s">
        <v>81</v>
      </c>
      <c r="P347" t="str">
        <f>"10577"</f>
        <v>10577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26.99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0.1</v>
      </c>
      <c r="BJ347">
        <v>2</v>
      </c>
      <c r="BK347">
        <v>2</v>
      </c>
      <c r="BL347">
        <v>70.53</v>
      </c>
      <c r="BM347">
        <v>10.58</v>
      </c>
      <c r="BN347">
        <v>81.11</v>
      </c>
      <c r="BO347">
        <v>81.11</v>
      </c>
      <c r="BQ347" t="s">
        <v>1051</v>
      </c>
      <c r="BR347" t="s">
        <v>83</v>
      </c>
      <c r="BS347" s="3">
        <v>44823</v>
      </c>
      <c r="BT347" s="4">
        <v>0.52083333333333337</v>
      </c>
      <c r="BU347" t="s">
        <v>1052</v>
      </c>
      <c r="BV347" t="s">
        <v>85</v>
      </c>
      <c r="BY347">
        <v>9978.39</v>
      </c>
      <c r="BZ347" t="s">
        <v>86</v>
      </c>
      <c r="CA347" t="s">
        <v>1053</v>
      </c>
      <c r="CC347" t="s">
        <v>910</v>
      </c>
      <c r="CD347">
        <v>3610</v>
      </c>
      <c r="CE347" t="s">
        <v>108</v>
      </c>
      <c r="CI347">
        <v>1</v>
      </c>
      <c r="CJ347">
        <v>1</v>
      </c>
      <c r="CK347">
        <v>21</v>
      </c>
    </row>
    <row r="348" spans="1:89" x14ac:dyDescent="0.3">
      <c r="A348" t="s">
        <v>72</v>
      </c>
      <c r="B348" t="s">
        <v>73</v>
      </c>
      <c r="C348" t="s">
        <v>74</v>
      </c>
      <c r="E348" t="str">
        <f>"GAB2011646"</f>
        <v>GAB2011646</v>
      </c>
      <c r="F348" s="3">
        <v>44820</v>
      </c>
      <c r="G348">
        <v>202306</v>
      </c>
      <c r="H348" t="s">
        <v>75</v>
      </c>
      <c r="I348" t="s">
        <v>76</v>
      </c>
      <c r="J348" t="s">
        <v>77</v>
      </c>
      <c r="L348" t="s">
        <v>78</v>
      </c>
      <c r="M348" t="s">
        <v>79</v>
      </c>
      <c r="N348" t="s">
        <v>1054</v>
      </c>
      <c r="O348" t="s">
        <v>81</v>
      </c>
      <c r="P348" t="str">
        <f>"10558"</f>
        <v>10558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26.99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0.3</v>
      </c>
      <c r="BJ348">
        <v>1.7</v>
      </c>
      <c r="BK348">
        <v>2</v>
      </c>
      <c r="BL348">
        <v>70.53</v>
      </c>
      <c r="BM348">
        <v>10.58</v>
      </c>
      <c r="BN348">
        <v>81.11</v>
      </c>
      <c r="BO348">
        <v>81.11</v>
      </c>
      <c r="BQ348" t="s">
        <v>1055</v>
      </c>
      <c r="BR348" t="s">
        <v>83</v>
      </c>
      <c r="BS348" s="3">
        <v>44823</v>
      </c>
      <c r="BT348" s="4">
        <v>0.33333333333333331</v>
      </c>
      <c r="BU348" t="s">
        <v>1056</v>
      </c>
      <c r="BV348" t="s">
        <v>85</v>
      </c>
      <c r="BY348">
        <v>8301.1</v>
      </c>
      <c r="BZ348" t="s">
        <v>86</v>
      </c>
      <c r="CA348" t="s">
        <v>87</v>
      </c>
      <c r="CC348" t="s">
        <v>79</v>
      </c>
      <c r="CD348">
        <v>1</v>
      </c>
      <c r="CE348" t="s">
        <v>1057</v>
      </c>
      <c r="CI348">
        <v>1</v>
      </c>
      <c r="CJ348">
        <v>1</v>
      </c>
      <c r="CK348">
        <v>21</v>
      </c>
    </row>
    <row r="349" spans="1:89" x14ac:dyDescent="0.3">
      <c r="A349" t="s">
        <v>72</v>
      </c>
      <c r="B349" t="s">
        <v>73</v>
      </c>
      <c r="C349" t="s">
        <v>74</v>
      </c>
      <c r="E349" t="str">
        <f>"GAB2011649"</f>
        <v>GAB2011649</v>
      </c>
      <c r="F349" s="3">
        <v>44820</v>
      </c>
      <c r="G349">
        <v>202306</v>
      </c>
      <c r="H349" t="s">
        <v>75</v>
      </c>
      <c r="I349" t="s">
        <v>76</v>
      </c>
      <c r="J349" t="s">
        <v>77</v>
      </c>
      <c r="L349" t="s">
        <v>75</v>
      </c>
      <c r="M349" t="s">
        <v>76</v>
      </c>
      <c r="N349" t="s">
        <v>1058</v>
      </c>
      <c r="O349" t="s">
        <v>81</v>
      </c>
      <c r="P349" t="str">
        <f>"CT076051"</f>
        <v>CT076051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21.09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0.2</v>
      </c>
      <c r="BJ349">
        <v>2.2999999999999998</v>
      </c>
      <c r="BK349">
        <v>2.5</v>
      </c>
      <c r="BL349">
        <v>55.1</v>
      </c>
      <c r="BM349">
        <v>8.27</v>
      </c>
      <c r="BN349">
        <v>63.37</v>
      </c>
      <c r="BO349">
        <v>63.37</v>
      </c>
      <c r="BQ349" t="s">
        <v>191</v>
      </c>
      <c r="BR349" t="s">
        <v>83</v>
      </c>
      <c r="BS349" s="3">
        <v>44823</v>
      </c>
      <c r="BT349" s="4">
        <v>0.4201388888888889</v>
      </c>
      <c r="BU349" t="s">
        <v>1059</v>
      </c>
      <c r="BV349" t="s">
        <v>85</v>
      </c>
      <c r="BY349">
        <v>11631.56</v>
      </c>
      <c r="BZ349" t="s">
        <v>86</v>
      </c>
      <c r="CA349" t="s">
        <v>1060</v>
      </c>
      <c r="CC349" t="s">
        <v>76</v>
      </c>
      <c r="CD349">
        <v>7500</v>
      </c>
      <c r="CE349" t="s">
        <v>122</v>
      </c>
      <c r="CI349">
        <v>1</v>
      </c>
      <c r="CJ349">
        <v>1</v>
      </c>
      <c r="CK349">
        <v>22</v>
      </c>
    </row>
    <row r="350" spans="1:89" x14ac:dyDescent="0.3">
      <c r="A350" t="s">
        <v>72</v>
      </c>
      <c r="B350" t="s">
        <v>73</v>
      </c>
      <c r="C350" t="s">
        <v>74</v>
      </c>
      <c r="E350" t="str">
        <f>"GAB2011577"</f>
        <v>GAB2011577</v>
      </c>
      <c r="F350" s="3">
        <v>44817</v>
      </c>
      <c r="G350">
        <v>202306</v>
      </c>
      <c r="H350" t="s">
        <v>75</v>
      </c>
      <c r="I350" t="s">
        <v>76</v>
      </c>
      <c r="J350" t="s">
        <v>77</v>
      </c>
      <c r="L350" t="s">
        <v>1061</v>
      </c>
      <c r="M350" t="s">
        <v>1062</v>
      </c>
      <c r="N350" t="s">
        <v>1063</v>
      </c>
      <c r="O350" t="s">
        <v>124</v>
      </c>
      <c r="P350" t="str">
        <f>"CT075705"</f>
        <v>CT075705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73.63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3.1</v>
      </c>
      <c r="BJ350">
        <v>6</v>
      </c>
      <c r="BK350">
        <v>6</v>
      </c>
      <c r="BL350">
        <v>197.63</v>
      </c>
      <c r="BM350">
        <v>29.64</v>
      </c>
      <c r="BN350">
        <v>227.27</v>
      </c>
      <c r="BO350">
        <v>227.27</v>
      </c>
      <c r="BQ350" t="s">
        <v>254</v>
      </c>
      <c r="BR350" t="s">
        <v>83</v>
      </c>
      <c r="BS350" s="3">
        <v>44820</v>
      </c>
      <c r="BT350" s="4">
        <v>0.57013888888888886</v>
      </c>
      <c r="BU350" t="s">
        <v>1064</v>
      </c>
      <c r="BV350" t="s">
        <v>85</v>
      </c>
      <c r="BY350">
        <v>30139.13</v>
      </c>
      <c r="CC350" t="s">
        <v>1062</v>
      </c>
      <c r="CD350">
        <v>4960</v>
      </c>
      <c r="CE350" t="s">
        <v>128</v>
      </c>
      <c r="CI350">
        <v>4</v>
      </c>
      <c r="CJ350">
        <v>3</v>
      </c>
      <c r="CK350">
        <v>43</v>
      </c>
    </row>
    <row r="351" spans="1:89" x14ac:dyDescent="0.3">
      <c r="A351" t="s">
        <v>72</v>
      </c>
      <c r="B351" t="s">
        <v>73</v>
      </c>
      <c r="C351" t="s">
        <v>74</v>
      </c>
      <c r="E351" t="str">
        <f>"009940629575"</f>
        <v>009940629575</v>
      </c>
      <c r="F351" s="3">
        <v>44818</v>
      </c>
      <c r="G351">
        <v>202306</v>
      </c>
      <c r="H351" t="s">
        <v>89</v>
      </c>
      <c r="I351" t="s">
        <v>90</v>
      </c>
      <c r="J351" t="s">
        <v>358</v>
      </c>
      <c r="L351" t="s">
        <v>75</v>
      </c>
      <c r="M351" t="s">
        <v>76</v>
      </c>
      <c r="N351" t="s">
        <v>91</v>
      </c>
      <c r="O351" t="s">
        <v>81</v>
      </c>
      <c r="P351" t="str">
        <f>"NA"</f>
        <v>NA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60.72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2</v>
      </c>
      <c r="BI351">
        <v>2.2999999999999998</v>
      </c>
      <c r="BJ351">
        <v>4.0999999999999996</v>
      </c>
      <c r="BK351">
        <v>4.5</v>
      </c>
      <c r="BL351">
        <v>158.66</v>
      </c>
      <c r="BM351">
        <v>23.8</v>
      </c>
      <c r="BN351">
        <v>182.46</v>
      </c>
      <c r="BO351">
        <v>182.46</v>
      </c>
      <c r="BQ351" t="s">
        <v>1065</v>
      </c>
      <c r="BR351" t="s">
        <v>364</v>
      </c>
      <c r="BS351" s="3">
        <v>44819</v>
      </c>
      <c r="BT351" s="4">
        <v>0.44722222222222219</v>
      </c>
      <c r="BU351" t="s">
        <v>361</v>
      </c>
      <c r="BV351" t="s">
        <v>106</v>
      </c>
      <c r="BY351">
        <v>20677.919999999998</v>
      </c>
      <c r="BZ351" t="s">
        <v>86</v>
      </c>
      <c r="CA351" t="s">
        <v>362</v>
      </c>
      <c r="CC351" t="s">
        <v>76</v>
      </c>
      <c r="CD351">
        <v>7460</v>
      </c>
      <c r="CE351" t="s">
        <v>128</v>
      </c>
      <c r="CI351">
        <v>1</v>
      </c>
      <c r="CJ351">
        <v>1</v>
      </c>
      <c r="CK351">
        <v>21</v>
      </c>
    </row>
    <row r="352" spans="1:89" x14ac:dyDescent="0.3">
      <c r="A352" t="s">
        <v>72</v>
      </c>
      <c r="B352" t="s">
        <v>73</v>
      </c>
      <c r="C352" t="s">
        <v>74</v>
      </c>
      <c r="E352" t="str">
        <f>"GAB2011631"</f>
        <v>GAB2011631</v>
      </c>
      <c r="F352" s="3">
        <v>44819</v>
      </c>
      <c r="G352">
        <v>202306</v>
      </c>
      <c r="H352" t="s">
        <v>75</v>
      </c>
      <c r="I352" t="s">
        <v>76</v>
      </c>
      <c r="J352" t="s">
        <v>77</v>
      </c>
      <c r="L352" t="s">
        <v>397</v>
      </c>
      <c r="M352" t="s">
        <v>398</v>
      </c>
      <c r="N352" t="s">
        <v>399</v>
      </c>
      <c r="O352" t="s">
        <v>124</v>
      </c>
      <c r="P352" t="str">
        <f>"CT076021"</f>
        <v>CT076021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57.65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1.3</v>
      </c>
      <c r="BJ352">
        <v>6.2</v>
      </c>
      <c r="BK352">
        <v>7</v>
      </c>
      <c r="BL352">
        <v>155.88999999999999</v>
      </c>
      <c r="BM352">
        <v>23.38</v>
      </c>
      <c r="BN352">
        <v>179.27</v>
      </c>
      <c r="BO352">
        <v>179.27</v>
      </c>
      <c r="BQ352" t="s">
        <v>400</v>
      </c>
      <c r="BR352" t="s">
        <v>83</v>
      </c>
      <c r="BS352" s="3">
        <v>44820</v>
      </c>
      <c r="BT352" s="4">
        <v>0.60763888888888895</v>
      </c>
      <c r="BU352" t="s">
        <v>1066</v>
      </c>
      <c r="BV352" t="s">
        <v>85</v>
      </c>
      <c r="BY352">
        <v>31169.88</v>
      </c>
      <c r="CA352" t="s">
        <v>1067</v>
      </c>
      <c r="CC352" t="s">
        <v>398</v>
      </c>
      <c r="CD352">
        <v>6850</v>
      </c>
      <c r="CE352" t="s">
        <v>128</v>
      </c>
      <c r="CI352">
        <v>4</v>
      </c>
      <c r="CJ352">
        <v>1</v>
      </c>
      <c r="CK352">
        <v>44</v>
      </c>
    </row>
    <row r="353" spans="1:89" x14ac:dyDescent="0.3">
      <c r="A353" t="s">
        <v>72</v>
      </c>
      <c r="B353" t="s">
        <v>73</v>
      </c>
      <c r="C353" t="s">
        <v>74</v>
      </c>
      <c r="E353" t="str">
        <f>"GAB2011659"</f>
        <v>GAB2011659</v>
      </c>
      <c r="F353" s="3">
        <v>44823</v>
      </c>
      <c r="G353">
        <v>202306</v>
      </c>
      <c r="H353" t="s">
        <v>75</v>
      </c>
      <c r="I353" t="s">
        <v>76</v>
      </c>
      <c r="J353" t="s">
        <v>77</v>
      </c>
      <c r="L353" t="s">
        <v>206</v>
      </c>
      <c r="M353" t="s">
        <v>206</v>
      </c>
      <c r="N353" t="s">
        <v>1068</v>
      </c>
      <c r="O353" t="s">
        <v>124</v>
      </c>
      <c r="P353" t="str">
        <f>"CT076095"</f>
        <v>CT076095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57.65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</v>
      </c>
      <c r="BJ353">
        <v>2.2999999999999998</v>
      </c>
      <c r="BK353">
        <v>3</v>
      </c>
      <c r="BL353">
        <v>155.88999999999999</v>
      </c>
      <c r="BM353">
        <v>23.38</v>
      </c>
      <c r="BN353">
        <v>179.27</v>
      </c>
      <c r="BO353">
        <v>179.27</v>
      </c>
      <c r="BR353" t="s">
        <v>83</v>
      </c>
      <c r="BS353" s="3">
        <v>44824</v>
      </c>
      <c r="BT353" s="4">
        <v>0.46388888888888885</v>
      </c>
      <c r="BU353" t="s">
        <v>1069</v>
      </c>
      <c r="BV353" t="s">
        <v>85</v>
      </c>
      <c r="BY353">
        <v>11309.76</v>
      </c>
      <c r="CA353" t="s">
        <v>210</v>
      </c>
      <c r="CC353" t="s">
        <v>206</v>
      </c>
      <c r="CD353">
        <v>7646</v>
      </c>
      <c r="CE353" t="s">
        <v>128</v>
      </c>
      <c r="CI353">
        <v>4</v>
      </c>
      <c r="CJ353">
        <v>1</v>
      </c>
      <c r="CK353">
        <v>44</v>
      </c>
    </row>
    <row r="354" spans="1:89" x14ac:dyDescent="0.3">
      <c r="A354" t="s">
        <v>72</v>
      </c>
      <c r="B354" t="s">
        <v>73</v>
      </c>
      <c r="C354" t="s">
        <v>74</v>
      </c>
      <c r="E354" t="str">
        <f>"GAB2011662"</f>
        <v>GAB2011662</v>
      </c>
      <c r="F354" s="3">
        <v>44823</v>
      </c>
      <c r="G354">
        <v>202306</v>
      </c>
      <c r="H354" t="s">
        <v>75</v>
      </c>
      <c r="I354" t="s">
        <v>76</v>
      </c>
      <c r="J354" t="s">
        <v>77</v>
      </c>
      <c r="L354" t="s">
        <v>89</v>
      </c>
      <c r="M354" t="s">
        <v>90</v>
      </c>
      <c r="N354" t="s">
        <v>147</v>
      </c>
      <c r="O354" t="s">
        <v>124</v>
      </c>
      <c r="P354" t="str">
        <f>"CT076104"</f>
        <v>CT076104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52.2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</v>
      </c>
      <c r="BJ354">
        <v>2.2999999999999998</v>
      </c>
      <c r="BK354">
        <v>3</v>
      </c>
      <c r="BL354">
        <v>141.65</v>
      </c>
      <c r="BM354">
        <v>21.25</v>
      </c>
      <c r="BN354">
        <v>162.9</v>
      </c>
      <c r="BO354">
        <v>162.9</v>
      </c>
      <c r="BQ354" t="s">
        <v>148</v>
      </c>
      <c r="BR354" t="s">
        <v>83</v>
      </c>
      <c r="BS354" s="3">
        <v>44825</v>
      </c>
      <c r="BT354" s="4">
        <v>0.51041666666666663</v>
      </c>
      <c r="BU354" t="s">
        <v>1070</v>
      </c>
      <c r="BV354" t="s">
        <v>85</v>
      </c>
      <c r="BY354">
        <v>11485.88</v>
      </c>
      <c r="CA354" t="s">
        <v>1071</v>
      </c>
      <c r="CC354" t="s">
        <v>90</v>
      </c>
      <c r="CD354">
        <v>157</v>
      </c>
      <c r="CE354" t="s">
        <v>128</v>
      </c>
      <c r="CI354">
        <v>3</v>
      </c>
      <c r="CJ354">
        <v>2</v>
      </c>
      <c r="CK354">
        <v>41</v>
      </c>
    </row>
    <row r="355" spans="1:89" x14ac:dyDescent="0.3">
      <c r="A355" t="s">
        <v>72</v>
      </c>
      <c r="B355" t="s">
        <v>73</v>
      </c>
      <c r="C355" t="s">
        <v>74</v>
      </c>
      <c r="E355" t="str">
        <f>"GAB2011664"</f>
        <v>GAB2011664</v>
      </c>
      <c r="F355" s="3">
        <v>44823</v>
      </c>
      <c r="G355">
        <v>202306</v>
      </c>
      <c r="H355" t="s">
        <v>75</v>
      </c>
      <c r="I355" t="s">
        <v>76</v>
      </c>
      <c r="J355" t="s">
        <v>77</v>
      </c>
      <c r="L355" t="s">
        <v>1072</v>
      </c>
      <c r="M355" t="s">
        <v>1073</v>
      </c>
      <c r="N355" t="s">
        <v>1074</v>
      </c>
      <c r="O355" t="s">
        <v>124</v>
      </c>
      <c r="P355" t="str">
        <f>"010601"</f>
        <v>010601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73.63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1.8</v>
      </c>
      <c r="BJ355">
        <v>5.9</v>
      </c>
      <c r="BK355">
        <v>6</v>
      </c>
      <c r="BL355">
        <v>197.63</v>
      </c>
      <c r="BM355">
        <v>29.64</v>
      </c>
      <c r="BN355">
        <v>227.27</v>
      </c>
      <c r="BO355">
        <v>227.27</v>
      </c>
      <c r="BQ355" t="s">
        <v>191</v>
      </c>
      <c r="BR355" t="s">
        <v>83</v>
      </c>
      <c r="BS355" s="3">
        <v>44825</v>
      </c>
      <c r="BT355" s="4">
        <v>0.50347222222222221</v>
      </c>
      <c r="BU355" t="s">
        <v>1075</v>
      </c>
      <c r="BV355" t="s">
        <v>85</v>
      </c>
      <c r="BY355">
        <v>29306.16</v>
      </c>
      <c r="CA355" t="s">
        <v>1076</v>
      </c>
      <c r="CC355" t="s">
        <v>1073</v>
      </c>
      <c r="CD355">
        <v>945</v>
      </c>
      <c r="CE355" t="s">
        <v>128</v>
      </c>
      <c r="CI355">
        <v>4</v>
      </c>
      <c r="CJ355">
        <v>2</v>
      </c>
      <c r="CK355">
        <v>43</v>
      </c>
    </row>
    <row r="356" spans="1:89" x14ac:dyDescent="0.3">
      <c r="A356" t="s">
        <v>72</v>
      </c>
      <c r="B356" t="s">
        <v>73</v>
      </c>
      <c r="C356" t="s">
        <v>74</v>
      </c>
      <c r="E356" t="str">
        <f>"GAB2011665"</f>
        <v>GAB2011665</v>
      </c>
      <c r="F356" s="3">
        <v>44823</v>
      </c>
      <c r="G356">
        <v>202306</v>
      </c>
      <c r="H356" t="s">
        <v>75</v>
      </c>
      <c r="I356" t="s">
        <v>76</v>
      </c>
      <c r="J356" t="s">
        <v>77</v>
      </c>
      <c r="L356" t="s">
        <v>1077</v>
      </c>
      <c r="M356" t="s">
        <v>1078</v>
      </c>
      <c r="N356" t="s">
        <v>1079</v>
      </c>
      <c r="O356" t="s">
        <v>124</v>
      </c>
      <c r="P356" t="str">
        <f>"CT076068 CT076069"</f>
        <v>CT076068 CT076069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73.63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1.1000000000000001</v>
      </c>
      <c r="BJ356">
        <v>2.4</v>
      </c>
      <c r="BK356">
        <v>3</v>
      </c>
      <c r="BL356">
        <v>197.63</v>
      </c>
      <c r="BM356">
        <v>29.64</v>
      </c>
      <c r="BN356">
        <v>227.27</v>
      </c>
      <c r="BO356">
        <v>227.27</v>
      </c>
      <c r="BQ356" t="s">
        <v>254</v>
      </c>
      <c r="BR356" t="s">
        <v>83</v>
      </c>
      <c r="BS356" s="3">
        <v>44826</v>
      </c>
      <c r="BT356" s="4">
        <v>0.41180555555555554</v>
      </c>
      <c r="BU356" t="s">
        <v>1080</v>
      </c>
      <c r="BV356" t="s">
        <v>85</v>
      </c>
      <c r="BY356">
        <v>11759.85</v>
      </c>
      <c r="CA356" t="s">
        <v>799</v>
      </c>
      <c r="CC356" t="s">
        <v>1078</v>
      </c>
      <c r="CD356">
        <v>9830</v>
      </c>
      <c r="CE356" t="s">
        <v>128</v>
      </c>
      <c r="CI356">
        <v>4</v>
      </c>
      <c r="CJ356">
        <v>3</v>
      </c>
      <c r="CK356">
        <v>43</v>
      </c>
    </row>
    <row r="357" spans="1:89" x14ac:dyDescent="0.3">
      <c r="A357" t="s">
        <v>72</v>
      </c>
      <c r="B357" t="s">
        <v>73</v>
      </c>
      <c r="C357" t="s">
        <v>74</v>
      </c>
      <c r="E357" t="str">
        <f>"GAB2011666"</f>
        <v>GAB2011666</v>
      </c>
      <c r="F357" s="3">
        <v>44823</v>
      </c>
      <c r="G357">
        <v>202306</v>
      </c>
      <c r="H357" t="s">
        <v>75</v>
      </c>
      <c r="I357" t="s">
        <v>76</v>
      </c>
      <c r="J357" t="s">
        <v>77</v>
      </c>
      <c r="L357" t="s">
        <v>283</v>
      </c>
      <c r="M357" t="s">
        <v>284</v>
      </c>
      <c r="N357" t="s">
        <v>1081</v>
      </c>
      <c r="O357" t="s">
        <v>124</v>
      </c>
      <c r="P357" t="str">
        <f>"CT076071 072 073 074 070"</f>
        <v>CT076071 072 073 074 070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108.14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2</v>
      </c>
      <c r="BI357">
        <v>15.3</v>
      </c>
      <c r="BJ357">
        <v>40.200000000000003</v>
      </c>
      <c r="BK357">
        <v>41</v>
      </c>
      <c r="BL357">
        <v>287.81</v>
      </c>
      <c r="BM357">
        <v>43.17</v>
      </c>
      <c r="BN357">
        <v>330.98</v>
      </c>
      <c r="BO357">
        <v>330.98</v>
      </c>
      <c r="BQ357" t="s">
        <v>1082</v>
      </c>
      <c r="BR357" t="s">
        <v>83</v>
      </c>
      <c r="BS357" s="3">
        <v>44825</v>
      </c>
      <c r="BT357" s="4">
        <v>0.49652777777777773</v>
      </c>
      <c r="BU357" t="s">
        <v>1083</v>
      </c>
      <c r="BV357" t="s">
        <v>85</v>
      </c>
      <c r="BY357">
        <v>200858.03</v>
      </c>
      <c r="CA357" t="s">
        <v>1084</v>
      </c>
      <c r="CC357" t="s">
        <v>284</v>
      </c>
      <c r="CD357">
        <v>9301</v>
      </c>
      <c r="CE357" t="s">
        <v>128</v>
      </c>
      <c r="CI357">
        <v>3</v>
      </c>
      <c r="CJ357">
        <v>2</v>
      </c>
      <c r="CK357">
        <v>41</v>
      </c>
    </row>
    <row r="358" spans="1:89" x14ac:dyDescent="0.3">
      <c r="A358" t="s">
        <v>72</v>
      </c>
      <c r="B358" t="s">
        <v>73</v>
      </c>
      <c r="C358" t="s">
        <v>74</v>
      </c>
      <c r="E358" t="str">
        <f>"GAB2011669"</f>
        <v>GAB2011669</v>
      </c>
      <c r="F358" s="3">
        <v>44823</v>
      </c>
      <c r="G358">
        <v>202306</v>
      </c>
      <c r="H358" t="s">
        <v>75</v>
      </c>
      <c r="I358" t="s">
        <v>76</v>
      </c>
      <c r="J358" t="s">
        <v>77</v>
      </c>
      <c r="L358" t="s">
        <v>1085</v>
      </c>
      <c r="M358" t="s">
        <v>1086</v>
      </c>
      <c r="N358" t="s">
        <v>1087</v>
      </c>
      <c r="O358" t="s">
        <v>124</v>
      </c>
      <c r="P358" t="str">
        <f>"CT076078 077 076 075"</f>
        <v>CT076078 077 076 075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73.63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3.9</v>
      </c>
      <c r="BJ358">
        <v>12.4</v>
      </c>
      <c r="BK358">
        <v>13</v>
      </c>
      <c r="BL358">
        <v>197.63</v>
      </c>
      <c r="BM358">
        <v>29.64</v>
      </c>
      <c r="BN358">
        <v>227.27</v>
      </c>
      <c r="BO358">
        <v>227.27</v>
      </c>
      <c r="BQ358" t="s">
        <v>1088</v>
      </c>
      <c r="BR358" t="s">
        <v>83</v>
      </c>
      <c r="BS358" s="3">
        <v>44826</v>
      </c>
      <c r="BT358" s="4">
        <v>0.39583333333333331</v>
      </c>
      <c r="BU358" t="s">
        <v>1089</v>
      </c>
      <c r="BV358" t="s">
        <v>85</v>
      </c>
      <c r="BY358">
        <v>61980.09</v>
      </c>
      <c r="CA358" t="s">
        <v>1090</v>
      </c>
      <c r="CC358" t="s">
        <v>1086</v>
      </c>
      <c r="CD358">
        <v>9866</v>
      </c>
      <c r="CE358" t="s">
        <v>128</v>
      </c>
      <c r="CI358">
        <v>4</v>
      </c>
      <c r="CJ358">
        <v>3</v>
      </c>
      <c r="CK358">
        <v>43</v>
      </c>
    </row>
    <row r="359" spans="1:89" x14ac:dyDescent="0.3">
      <c r="A359" t="s">
        <v>72</v>
      </c>
      <c r="B359" t="s">
        <v>73</v>
      </c>
      <c r="C359" t="s">
        <v>74</v>
      </c>
      <c r="E359" t="str">
        <f>"GAB2011670"</f>
        <v>GAB2011670</v>
      </c>
      <c r="F359" s="3">
        <v>44823</v>
      </c>
      <c r="G359">
        <v>202306</v>
      </c>
      <c r="H359" t="s">
        <v>75</v>
      </c>
      <c r="I359" t="s">
        <v>76</v>
      </c>
      <c r="J359" t="s">
        <v>77</v>
      </c>
      <c r="L359" t="s">
        <v>1091</v>
      </c>
      <c r="M359" t="s">
        <v>1092</v>
      </c>
      <c r="N359" t="s">
        <v>1093</v>
      </c>
      <c r="O359" t="s">
        <v>124</v>
      </c>
      <c r="P359" t="str">
        <f>"CT076081 080"</f>
        <v>CT076081 080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73.63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1.3</v>
      </c>
      <c r="BJ359">
        <v>5.9</v>
      </c>
      <c r="BK359">
        <v>6</v>
      </c>
      <c r="BL359">
        <v>197.63</v>
      </c>
      <c r="BM359">
        <v>29.64</v>
      </c>
      <c r="BN359">
        <v>227.27</v>
      </c>
      <c r="BO359">
        <v>227.27</v>
      </c>
      <c r="BQ359" t="s">
        <v>254</v>
      </c>
      <c r="BR359" t="s">
        <v>83</v>
      </c>
      <c r="BS359" s="3">
        <v>44825</v>
      </c>
      <c r="BT359" s="4">
        <v>0.51458333333333328</v>
      </c>
      <c r="BU359" t="s">
        <v>1094</v>
      </c>
      <c r="BV359" t="s">
        <v>85</v>
      </c>
      <c r="BY359">
        <v>29494.02</v>
      </c>
      <c r="CA359" t="s">
        <v>1095</v>
      </c>
      <c r="CC359" t="s">
        <v>1092</v>
      </c>
      <c r="CD359">
        <v>9479</v>
      </c>
      <c r="CE359" t="s">
        <v>128</v>
      </c>
      <c r="CI359">
        <v>4</v>
      </c>
      <c r="CJ359">
        <v>2</v>
      </c>
      <c r="CK359">
        <v>43</v>
      </c>
    </row>
    <row r="360" spans="1:89" x14ac:dyDescent="0.3">
      <c r="A360" t="s">
        <v>72</v>
      </c>
      <c r="B360" t="s">
        <v>73</v>
      </c>
      <c r="C360" t="s">
        <v>74</v>
      </c>
      <c r="E360" t="str">
        <f>"GAB2011671"</f>
        <v>GAB2011671</v>
      </c>
      <c r="F360" s="3">
        <v>44823</v>
      </c>
      <c r="G360">
        <v>202306</v>
      </c>
      <c r="H360" t="s">
        <v>75</v>
      </c>
      <c r="I360" t="s">
        <v>76</v>
      </c>
      <c r="J360" t="s">
        <v>77</v>
      </c>
      <c r="L360" t="s">
        <v>1096</v>
      </c>
      <c r="M360" t="s">
        <v>1097</v>
      </c>
      <c r="N360" t="s">
        <v>1098</v>
      </c>
      <c r="O360" t="s">
        <v>124</v>
      </c>
      <c r="P360" t="str">
        <f>"CT076065 067 066"</f>
        <v>CT076065 067 066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73.63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1</v>
      </c>
      <c r="BJ360">
        <v>2.8</v>
      </c>
      <c r="BK360">
        <v>3</v>
      </c>
      <c r="BL360">
        <v>197.63</v>
      </c>
      <c r="BM360">
        <v>29.64</v>
      </c>
      <c r="BN360">
        <v>227.27</v>
      </c>
      <c r="BO360">
        <v>227.27</v>
      </c>
      <c r="BQ360" t="s">
        <v>254</v>
      </c>
      <c r="BR360" t="s">
        <v>83</v>
      </c>
      <c r="BS360" s="3">
        <v>44826</v>
      </c>
      <c r="BT360" s="4">
        <v>0.60555555555555551</v>
      </c>
      <c r="BU360" t="s">
        <v>1099</v>
      </c>
      <c r="BV360" t="s">
        <v>85</v>
      </c>
      <c r="BY360">
        <v>13920</v>
      </c>
      <c r="CA360" t="s">
        <v>1100</v>
      </c>
      <c r="CC360" t="s">
        <v>1097</v>
      </c>
      <c r="CD360">
        <v>9650</v>
      </c>
      <c r="CE360" t="s">
        <v>128</v>
      </c>
      <c r="CI360">
        <v>4</v>
      </c>
      <c r="CJ360">
        <v>3</v>
      </c>
      <c r="CK360">
        <v>43</v>
      </c>
    </row>
    <row r="361" spans="1:89" x14ac:dyDescent="0.3">
      <c r="A361" t="s">
        <v>72</v>
      </c>
      <c r="B361" t="s">
        <v>73</v>
      </c>
      <c r="C361" t="s">
        <v>74</v>
      </c>
      <c r="E361" t="str">
        <f>"GAB2011672"</f>
        <v>GAB2011672</v>
      </c>
      <c r="F361" s="3">
        <v>44823</v>
      </c>
      <c r="G361">
        <v>202306</v>
      </c>
      <c r="H361" t="s">
        <v>75</v>
      </c>
      <c r="I361" t="s">
        <v>76</v>
      </c>
      <c r="J361" t="s">
        <v>77</v>
      </c>
      <c r="L361" t="s">
        <v>1101</v>
      </c>
      <c r="M361" t="s">
        <v>1102</v>
      </c>
      <c r="N361" t="s">
        <v>1103</v>
      </c>
      <c r="O361" t="s">
        <v>124</v>
      </c>
      <c r="P361" t="str">
        <f>"CT076079"</f>
        <v>CT076079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73.63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0.7</v>
      </c>
      <c r="BJ361">
        <v>1.9</v>
      </c>
      <c r="BK361">
        <v>2</v>
      </c>
      <c r="BL361">
        <v>197.63</v>
      </c>
      <c r="BM361">
        <v>29.64</v>
      </c>
      <c r="BN361">
        <v>227.27</v>
      </c>
      <c r="BO361">
        <v>227.27</v>
      </c>
      <c r="BQ361" t="s">
        <v>1104</v>
      </c>
      <c r="BR361" t="s">
        <v>83</v>
      </c>
      <c r="BS361" s="3">
        <v>44825</v>
      </c>
      <c r="BT361" s="4">
        <v>0.6333333333333333</v>
      </c>
      <c r="BU361" t="s">
        <v>1105</v>
      </c>
      <c r="BV361" t="s">
        <v>85</v>
      </c>
      <c r="BY361">
        <v>9541.6200000000008</v>
      </c>
      <c r="CA361" t="s">
        <v>1106</v>
      </c>
      <c r="CC361" t="s">
        <v>1102</v>
      </c>
      <c r="CD361">
        <v>9660</v>
      </c>
      <c r="CE361" t="s">
        <v>128</v>
      </c>
      <c r="CI361">
        <v>4</v>
      </c>
      <c r="CJ361">
        <v>2</v>
      </c>
      <c r="CK361">
        <v>43</v>
      </c>
    </row>
    <row r="362" spans="1:89" x14ac:dyDescent="0.3">
      <c r="A362" t="s">
        <v>72</v>
      </c>
      <c r="B362" t="s">
        <v>73</v>
      </c>
      <c r="C362" t="s">
        <v>74</v>
      </c>
      <c r="E362" t="str">
        <f>"GAB2011673"</f>
        <v>GAB2011673</v>
      </c>
      <c r="F362" s="3">
        <v>44823</v>
      </c>
      <c r="G362">
        <v>202306</v>
      </c>
      <c r="H362" t="s">
        <v>75</v>
      </c>
      <c r="I362" t="s">
        <v>76</v>
      </c>
      <c r="J362" t="s">
        <v>77</v>
      </c>
      <c r="L362" t="s">
        <v>1107</v>
      </c>
      <c r="M362" t="s">
        <v>1108</v>
      </c>
      <c r="N362" t="s">
        <v>1109</v>
      </c>
      <c r="O362" t="s">
        <v>124</v>
      </c>
      <c r="P362" t="str">
        <f>"CT076090 088 089 087 086 085 084"</f>
        <v>CT076090 088 089 087 086 085 084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175.24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3</v>
      </c>
      <c r="BI362">
        <v>16.100000000000001</v>
      </c>
      <c r="BJ362">
        <v>41.5</v>
      </c>
      <c r="BK362">
        <v>42</v>
      </c>
      <c r="BL362">
        <v>463.13</v>
      </c>
      <c r="BM362">
        <v>69.47</v>
      </c>
      <c r="BN362">
        <v>532.6</v>
      </c>
      <c r="BO362">
        <v>532.6</v>
      </c>
      <c r="BQ362" t="s">
        <v>1110</v>
      </c>
      <c r="BR362" t="s">
        <v>83</v>
      </c>
      <c r="BS362" s="3">
        <v>44825</v>
      </c>
      <c r="BT362" s="4">
        <v>0.4777777777777778</v>
      </c>
      <c r="BU362" t="s">
        <v>1111</v>
      </c>
      <c r="BV362" t="s">
        <v>85</v>
      </c>
      <c r="BY362">
        <v>207513.76</v>
      </c>
      <c r="CA362" t="s">
        <v>1112</v>
      </c>
      <c r="CC362" t="s">
        <v>1108</v>
      </c>
      <c r="CD362">
        <v>1947</v>
      </c>
      <c r="CE362" t="s">
        <v>128</v>
      </c>
      <c r="CI362">
        <v>4</v>
      </c>
      <c r="CJ362">
        <v>2</v>
      </c>
      <c r="CK362">
        <v>43</v>
      </c>
    </row>
    <row r="363" spans="1:89" x14ac:dyDescent="0.3">
      <c r="A363" t="s">
        <v>72</v>
      </c>
      <c r="B363" t="s">
        <v>73</v>
      </c>
      <c r="C363" t="s">
        <v>74</v>
      </c>
      <c r="E363" t="str">
        <f>"GAB2011674"</f>
        <v>GAB2011674</v>
      </c>
      <c r="F363" s="3">
        <v>44823</v>
      </c>
      <c r="G363">
        <v>202306</v>
      </c>
      <c r="H363" t="s">
        <v>75</v>
      </c>
      <c r="I363" t="s">
        <v>76</v>
      </c>
      <c r="J363" t="s">
        <v>77</v>
      </c>
      <c r="L363" t="s">
        <v>289</v>
      </c>
      <c r="M363" t="s">
        <v>290</v>
      </c>
      <c r="N363" t="s">
        <v>1038</v>
      </c>
      <c r="O363" t="s">
        <v>124</v>
      </c>
      <c r="P363" t="str">
        <f>"CT076092"</f>
        <v>CT076092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52.2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2.8</v>
      </c>
      <c r="BJ363">
        <v>12.9</v>
      </c>
      <c r="BK363">
        <v>13</v>
      </c>
      <c r="BL363">
        <v>141.65</v>
      </c>
      <c r="BM363">
        <v>21.25</v>
      </c>
      <c r="BN363">
        <v>162.9</v>
      </c>
      <c r="BO363">
        <v>162.9</v>
      </c>
      <c r="BQ363" t="s">
        <v>1113</v>
      </c>
      <c r="BR363" t="s">
        <v>83</v>
      </c>
      <c r="BS363" s="3">
        <v>44825</v>
      </c>
      <c r="BT363" s="4">
        <v>0.31944444444444448</v>
      </c>
      <c r="BU363" t="s">
        <v>1114</v>
      </c>
      <c r="BV363" t="s">
        <v>85</v>
      </c>
      <c r="BY363">
        <v>64463.25</v>
      </c>
      <c r="CA363" t="s">
        <v>1041</v>
      </c>
      <c r="CC363" t="s">
        <v>290</v>
      </c>
      <c r="CD363">
        <v>4001</v>
      </c>
      <c r="CE363" t="s">
        <v>128</v>
      </c>
      <c r="CI363">
        <v>3</v>
      </c>
      <c r="CJ363">
        <v>2</v>
      </c>
      <c r="CK363">
        <v>41</v>
      </c>
    </row>
    <row r="364" spans="1:89" x14ac:dyDescent="0.3">
      <c r="A364" t="s">
        <v>72</v>
      </c>
      <c r="B364" t="s">
        <v>73</v>
      </c>
      <c r="C364" t="s">
        <v>74</v>
      </c>
      <c r="E364" t="str">
        <f>"GAB2011675"</f>
        <v>GAB2011675</v>
      </c>
      <c r="F364" s="3">
        <v>44823</v>
      </c>
      <c r="G364">
        <v>202306</v>
      </c>
      <c r="H364" t="s">
        <v>75</v>
      </c>
      <c r="I364" t="s">
        <v>76</v>
      </c>
      <c r="J364" t="s">
        <v>77</v>
      </c>
      <c r="L364" t="s">
        <v>283</v>
      </c>
      <c r="M364" t="s">
        <v>284</v>
      </c>
      <c r="N364" t="s">
        <v>1115</v>
      </c>
      <c r="O364" t="s">
        <v>124</v>
      </c>
      <c r="P364" t="str">
        <f>"CT076106 CT076107"</f>
        <v>CT076106 CT076107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133.96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4</v>
      </c>
      <c r="BI364">
        <v>15.2</v>
      </c>
      <c r="BJ364">
        <v>52.6</v>
      </c>
      <c r="BK364">
        <v>53</v>
      </c>
      <c r="BL364">
        <v>355.27</v>
      </c>
      <c r="BM364">
        <v>53.29</v>
      </c>
      <c r="BN364">
        <v>408.56</v>
      </c>
      <c r="BO364">
        <v>408.56</v>
      </c>
      <c r="BQ364" t="s">
        <v>919</v>
      </c>
      <c r="BR364" t="s">
        <v>83</v>
      </c>
      <c r="BS364" s="3">
        <v>44825</v>
      </c>
      <c r="BT364" s="4">
        <v>0.4284722222222222</v>
      </c>
      <c r="BU364" t="s">
        <v>1115</v>
      </c>
      <c r="BV364" t="s">
        <v>85</v>
      </c>
      <c r="BY364">
        <v>263113.77</v>
      </c>
      <c r="CA364" t="s">
        <v>1116</v>
      </c>
      <c r="CC364" t="s">
        <v>284</v>
      </c>
      <c r="CD364">
        <v>9301</v>
      </c>
      <c r="CE364" t="s">
        <v>128</v>
      </c>
      <c r="CI364">
        <v>3</v>
      </c>
      <c r="CJ364">
        <v>2</v>
      </c>
      <c r="CK364">
        <v>41</v>
      </c>
    </row>
    <row r="365" spans="1:89" x14ac:dyDescent="0.3">
      <c r="A365" t="s">
        <v>72</v>
      </c>
      <c r="B365" t="s">
        <v>73</v>
      </c>
      <c r="C365" t="s">
        <v>74</v>
      </c>
      <c r="E365" t="str">
        <f>"GAB2011676"</f>
        <v>GAB2011676</v>
      </c>
      <c r="F365" s="3">
        <v>44823</v>
      </c>
      <c r="G365">
        <v>202306</v>
      </c>
      <c r="H365" t="s">
        <v>75</v>
      </c>
      <c r="I365" t="s">
        <v>76</v>
      </c>
      <c r="J365" t="s">
        <v>77</v>
      </c>
      <c r="L365" t="s">
        <v>638</v>
      </c>
      <c r="M365" t="s">
        <v>639</v>
      </c>
      <c r="N365" t="s">
        <v>640</v>
      </c>
      <c r="O365" t="s">
        <v>124</v>
      </c>
      <c r="P365" t="str">
        <f>"CT076108"</f>
        <v>CT076108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73.63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0.3</v>
      </c>
      <c r="BJ365">
        <v>2.4</v>
      </c>
      <c r="BK365">
        <v>3</v>
      </c>
      <c r="BL365">
        <v>197.63</v>
      </c>
      <c r="BM365">
        <v>29.64</v>
      </c>
      <c r="BN365">
        <v>227.27</v>
      </c>
      <c r="BO365">
        <v>227.27</v>
      </c>
      <c r="BQ365" t="s">
        <v>641</v>
      </c>
      <c r="BR365" t="s">
        <v>83</v>
      </c>
      <c r="BS365" s="3">
        <v>44825</v>
      </c>
      <c r="BT365" s="4">
        <v>0.63750000000000007</v>
      </c>
      <c r="BU365" t="s">
        <v>857</v>
      </c>
      <c r="BV365" t="s">
        <v>85</v>
      </c>
      <c r="BY365">
        <v>12046.65</v>
      </c>
      <c r="CA365" t="s">
        <v>858</v>
      </c>
      <c r="CC365" t="s">
        <v>639</v>
      </c>
      <c r="CD365">
        <v>1039</v>
      </c>
      <c r="CE365" t="s">
        <v>128</v>
      </c>
      <c r="CI365">
        <v>4</v>
      </c>
      <c r="CJ365">
        <v>2</v>
      </c>
      <c r="CK365">
        <v>43</v>
      </c>
    </row>
    <row r="366" spans="1:89" x14ac:dyDescent="0.3">
      <c r="A366" t="s">
        <v>72</v>
      </c>
      <c r="B366" t="s">
        <v>73</v>
      </c>
      <c r="C366" t="s">
        <v>74</v>
      </c>
      <c r="E366" t="str">
        <f>"GAB2011677"</f>
        <v>GAB2011677</v>
      </c>
      <c r="F366" s="3">
        <v>44823</v>
      </c>
      <c r="G366">
        <v>202306</v>
      </c>
      <c r="H366" t="s">
        <v>75</v>
      </c>
      <c r="I366" t="s">
        <v>76</v>
      </c>
      <c r="J366" t="s">
        <v>77</v>
      </c>
      <c r="L366" t="s">
        <v>1117</v>
      </c>
      <c r="M366" t="s">
        <v>1118</v>
      </c>
      <c r="N366" t="s">
        <v>1119</v>
      </c>
      <c r="O366" t="s">
        <v>124</v>
      </c>
      <c r="P366" t="str">
        <f>"CT076082"</f>
        <v>CT076082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73.63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0.4</v>
      </c>
      <c r="BJ366">
        <v>2.2999999999999998</v>
      </c>
      <c r="BK366">
        <v>3</v>
      </c>
      <c r="BL366">
        <v>197.63</v>
      </c>
      <c r="BM366">
        <v>29.64</v>
      </c>
      <c r="BN366">
        <v>227.27</v>
      </c>
      <c r="BO366">
        <v>227.27</v>
      </c>
      <c r="BQ366" t="s">
        <v>704</v>
      </c>
      <c r="BR366" t="s">
        <v>83</v>
      </c>
      <c r="BS366" s="3">
        <v>44825</v>
      </c>
      <c r="BT366" s="4">
        <v>0.65972222222222221</v>
      </c>
      <c r="BU366" t="s">
        <v>1120</v>
      </c>
      <c r="BV366" t="s">
        <v>85</v>
      </c>
      <c r="BY366">
        <v>11298.98</v>
      </c>
      <c r="CA366" t="s">
        <v>799</v>
      </c>
      <c r="CC366" t="s">
        <v>1118</v>
      </c>
      <c r="CD366">
        <v>9420</v>
      </c>
      <c r="CE366" t="s">
        <v>128</v>
      </c>
      <c r="CI366">
        <v>4</v>
      </c>
      <c r="CJ366">
        <v>2</v>
      </c>
      <c r="CK366">
        <v>43</v>
      </c>
    </row>
    <row r="367" spans="1:89" x14ac:dyDescent="0.3">
      <c r="A367" t="s">
        <v>72</v>
      </c>
      <c r="B367" t="s">
        <v>73</v>
      </c>
      <c r="C367" t="s">
        <v>74</v>
      </c>
      <c r="E367" t="str">
        <f>"GAB2011655"</f>
        <v>GAB2011655</v>
      </c>
      <c r="F367" s="3">
        <v>44823</v>
      </c>
      <c r="G367">
        <v>202306</v>
      </c>
      <c r="H367" t="s">
        <v>75</v>
      </c>
      <c r="I367" t="s">
        <v>76</v>
      </c>
      <c r="J367" t="s">
        <v>77</v>
      </c>
      <c r="L367" t="s">
        <v>101</v>
      </c>
      <c r="M367" t="s">
        <v>102</v>
      </c>
      <c r="N367" t="s">
        <v>103</v>
      </c>
      <c r="O367" t="s">
        <v>81</v>
      </c>
      <c r="P367" t="str">
        <f>"CT076063"</f>
        <v>CT076063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53.98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1</v>
      </c>
      <c r="BJ367">
        <v>3.8</v>
      </c>
      <c r="BK367">
        <v>4</v>
      </c>
      <c r="BL367">
        <v>141.04</v>
      </c>
      <c r="BM367">
        <v>21.16</v>
      </c>
      <c r="BN367">
        <v>162.19999999999999</v>
      </c>
      <c r="BO367">
        <v>162.19999999999999</v>
      </c>
      <c r="BQ367" t="s">
        <v>104</v>
      </c>
      <c r="BR367" t="s">
        <v>83</v>
      </c>
      <c r="BS367" s="3">
        <v>44824</v>
      </c>
      <c r="BT367" s="4">
        <v>0.32013888888888892</v>
      </c>
      <c r="BU367" t="s">
        <v>1121</v>
      </c>
      <c r="BV367" t="s">
        <v>85</v>
      </c>
      <c r="BY367">
        <v>19200</v>
      </c>
      <c r="BZ367" t="s">
        <v>86</v>
      </c>
      <c r="CA367" t="s">
        <v>127</v>
      </c>
      <c r="CC367" t="s">
        <v>102</v>
      </c>
      <c r="CD367">
        <v>2196</v>
      </c>
      <c r="CE367" t="s">
        <v>1122</v>
      </c>
      <c r="CI367">
        <v>1</v>
      </c>
      <c r="CJ367">
        <v>1</v>
      </c>
      <c r="CK367">
        <v>21</v>
      </c>
    </row>
    <row r="368" spans="1:89" x14ac:dyDescent="0.3">
      <c r="A368" t="s">
        <v>72</v>
      </c>
      <c r="B368" t="s">
        <v>73</v>
      </c>
      <c r="C368" t="s">
        <v>74</v>
      </c>
      <c r="E368" t="str">
        <f>"GAB2011656"</f>
        <v>GAB2011656</v>
      </c>
      <c r="F368" s="3">
        <v>44823</v>
      </c>
      <c r="G368">
        <v>202306</v>
      </c>
      <c r="H368" t="s">
        <v>75</v>
      </c>
      <c r="I368" t="s">
        <v>76</v>
      </c>
      <c r="J368" t="s">
        <v>77</v>
      </c>
      <c r="L368" t="s">
        <v>526</v>
      </c>
      <c r="M368" t="s">
        <v>527</v>
      </c>
      <c r="N368" t="s">
        <v>528</v>
      </c>
      <c r="O368" t="s">
        <v>81</v>
      </c>
      <c r="P368" t="str">
        <f>"010358"</f>
        <v>010358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64.11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1</v>
      </c>
      <c r="BJ368">
        <v>2.4</v>
      </c>
      <c r="BK368">
        <v>2.5</v>
      </c>
      <c r="BL368">
        <v>167.52</v>
      </c>
      <c r="BM368">
        <v>25.13</v>
      </c>
      <c r="BN368">
        <v>192.65</v>
      </c>
      <c r="BO368">
        <v>192.65</v>
      </c>
      <c r="BQ368" t="s">
        <v>191</v>
      </c>
      <c r="BR368" t="s">
        <v>83</v>
      </c>
      <c r="BS368" s="3">
        <v>44824</v>
      </c>
      <c r="BT368" s="4">
        <v>0.375</v>
      </c>
      <c r="BU368" t="s">
        <v>1123</v>
      </c>
      <c r="BV368" t="s">
        <v>85</v>
      </c>
      <c r="BY368">
        <v>12000</v>
      </c>
      <c r="BZ368" t="s">
        <v>86</v>
      </c>
      <c r="CA368" t="s">
        <v>1124</v>
      </c>
      <c r="CC368" t="s">
        <v>527</v>
      </c>
      <c r="CD368">
        <v>1739</v>
      </c>
      <c r="CE368" t="s">
        <v>189</v>
      </c>
      <c r="CI368">
        <v>1</v>
      </c>
      <c r="CJ368">
        <v>1</v>
      </c>
      <c r="CK368">
        <v>23</v>
      </c>
    </row>
    <row r="369" spans="1:89" x14ac:dyDescent="0.3">
      <c r="A369" t="s">
        <v>72</v>
      </c>
      <c r="B369" t="s">
        <v>73</v>
      </c>
      <c r="C369" t="s">
        <v>74</v>
      </c>
      <c r="E369" t="str">
        <f>"GAB2011657"</f>
        <v>GAB2011657</v>
      </c>
      <c r="F369" s="3">
        <v>44823</v>
      </c>
      <c r="G369">
        <v>202306</v>
      </c>
      <c r="H369" t="s">
        <v>75</v>
      </c>
      <c r="I369" t="s">
        <v>76</v>
      </c>
      <c r="J369" t="s">
        <v>77</v>
      </c>
      <c r="L369" t="s">
        <v>78</v>
      </c>
      <c r="M369" t="s">
        <v>79</v>
      </c>
      <c r="N369" t="s">
        <v>1125</v>
      </c>
      <c r="O369" t="s">
        <v>81</v>
      </c>
      <c r="P369" t="str">
        <f>"CT076042"</f>
        <v>CT076042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40.49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1</v>
      </c>
      <c r="BJ369">
        <v>2.7</v>
      </c>
      <c r="BK369">
        <v>3</v>
      </c>
      <c r="BL369">
        <v>105.79</v>
      </c>
      <c r="BM369">
        <v>15.87</v>
      </c>
      <c r="BN369">
        <v>121.66</v>
      </c>
      <c r="BO369">
        <v>121.66</v>
      </c>
      <c r="BR369" t="s">
        <v>83</v>
      </c>
      <c r="BS369" s="3">
        <v>44824</v>
      </c>
      <c r="BT369" s="4">
        <v>0.38680555555555557</v>
      </c>
      <c r="BU369" t="s">
        <v>1126</v>
      </c>
      <c r="BV369" t="s">
        <v>85</v>
      </c>
      <c r="BY369">
        <v>13392</v>
      </c>
      <c r="BZ369" t="s">
        <v>86</v>
      </c>
      <c r="CA369" t="s">
        <v>1127</v>
      </c>
      <c r="CC369" t="s">
        <v>79</v>
      </c>
      <c r="CD369">
        <v>2</v>
      </c>
      <c r="CE369" t="s">
        <v>1128</v>
      </c>
      <c r="CI369">
        <v>1</v>
      </c>
      <c r="CJ369">
        <v>1</v>
      </c>
      <c r="CK369">
        <v>21</v>
      </c>
    </row>
    <row r="370" spans="1:89" x14ac:dyDescent="0.3">
      <c r="A370" t="s">
        <v>72</v>
      </c>
      <c r="B370" t="s">
        <v>73</v>
      </c>
      <c r="C370" t="s">
        <v>74</v>
      </c>
      <c r="E370" t="str">
        <f>"GAB2011658"</f>
        <v>GAB2011658</v>
      </c>
      <c r="F370" s="3">
        <v>44823</v>
      </c>
      <c r="G370">
        <v>202306</v>
      </c>
      <c r="H370" t="s">
        <v>75</v>
      </c>
      <c r="I370" t="s">
        <v>76</v>
      </c>
      <c r="J370" t="s">
        <v>77</v>
      </c>
      <c r="L370" t="s">
        <v>289</v>
      </c>
      <c r="M370" t="s">
        <v>290</v>
      </c>
      <c r="N370" t="s">
        <v>416</v>
      </c>
      <c r="O370" t="s">
        <v>81</v>
      </c>
      <c r="P370" t="str">
        <f>"CT076098"</f>
        <v>CT076098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33.74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1</v>
      </c>
      <c r="BJ370">
        <v>2.4</v>
      </c>
      <c r="BK370">
        <v>2.5</v>
      </c>
      <c r="BL370">
        <v>88.16</v>
      </c>
      <c r="BM370">
        <v>13.22</v>
      </c>
      <c r="BN370">
        <v>101.38</v>
      </c>
      <c r="BO370">
        <v>101.38</v>
      </c>
      <c r="BQ370" t="s">
        <v>417</v>
      </c>
      <c r="BR370" t="s">
        <v>83</v>
      </c>
      <c r="BS370" s="3">
        <v>44825</v>
      </c>
      <c r="BT370" s="4">
        <v>0.41666666666666669</v>
      </c>
      <c r="BU370" t="s">
        <v>1129</v>
      </c>
      <c r="BV370" t="s">
        <v>106</v>
      </c>
      <c r="BY370">
        <v>12000</v>
      </c>
      <c r="BZ370" t="s">
        <v>86</v>
      </c>
      <c r="CA370" t="s">
        <v>686</v>
      </c>
      <c r="CC370" t="s">
        <v>290</v>
      </c>
      <c r="CD370">
        <v>4001</v>
      </c>
      <c r="CE370" t="s">
        <v>183</v>
      </c>
      <c r="CI370">
        <v>1</v>
      </c>
      <c r="CJ370">
        <v>2</v>
      </c>
      <c r="CK370">
        <v>21</v>
      </c>
    </row>
    <row r="371" spans="1:89" x14ac:dyDescent="0.3">
      <c r="A371" t="s">
        <v>72</v>
      </c>
      <c r="B371" t="s">
        <v>73</v>
      </c>
      <c r="C371" t="s">
        <v>74</v>
      </c>
      <c r="E371" t="str">
        <f>"GAB2011660"</f>
        <v>GAB2011660</v>
      </c>
      <c r="F371" s="3">
        <v>44823</v>
      </c>
      <c r="G371">
        <v>202306</v>
      </c>
      <c r="H371" t="s">
        <v>75</v>
      </c>
      <c r="I371" t="s">
        <v>76</v>
      </c>
      <c r="J371" t="s">
        <v>77</v>
      </c>
      <c r="L371" t="s">
        <v>75</v>
      </c>
      <c r="M371" t="s">
        <v>76</v>
      </c>
      <c r="N371" t="s">
        <v>230</v>
      </c>
      <c r="O371" t="s">
        <v>81</v>
      </c>
      <c r="P371" t="str">
        <f>"CT076100"</f>
        <v>CT076100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21.09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1</v>
      </c>
      <c r="BJ371">
        <v>3.8</v>
      </c>
      <c r="BK371">
        <v>4</v>
      </c>
      <c r="BL371">
        <v>55.1</v>
      </c>
      <c r="BM371">
        <v>8.27</v>
      </c>
      <c r="BN371">
        <v>63.37</v>
      </c>
      <c r="BO371">
        <v>63.37</v>
      </c>
      <c r="BQ371" t="s">
        <v>231</v>
      </c>
      <c r="BR371" t="s">
        <v>83</v>
      </c>
      <c r="BS371" s="3">
        <v>44824</v>
      </c>
      <c r="BT371" s="4">
        <v>0.65902777777777777</v>
      </c>
      <c r="BU371" t="s">
        <v>230</v>
      </c>
      <c r="BV371" t="s">
        <v>106</v>
      </c>
      <c r="BY371">
        <v>19200</v>
      </c>
      <c r="BZ371" t="s">
        <v>86</v>
      </c>
      <c r="CA371" t="s">
        <v>233</v>
      </c>
      <c r="CC371" t="s">
        <v>76</v>
      </c>
      <c r="CD371">
        <v>7806</v>
      </c>
      <c r="CE371" t="s">
        <v>454</v>
      </c>
      <c r="CI371">
        <v>1</v>
      </c>
      <c r="CJ371">
        <v>1</v>
      </c>
      <c r="CK371">
        <v>22</v>
      </c>
    </row>
    <row r="372" spans="1:89" x14ac:dyDescent="0.3">
      <c r="A372" t="s">
        <v>72</v>
      </c>
      <c r="B372" t="s">
        <v>73</v>
      </c>
      <c r="C372" t="s">
        <v>74</v>
      </c>
      <c r="E372" t="str">
        <f>"GAB2011661"</f>
        <v>GAB2011661</v>
      </c>
      <c r="F372" s="3">
        <v>44823</v>
      </c>
      <c r="G372">
        <v>202306</v>
      </c>
      <c r="H372" t="s">
        <v>75</v>
      </c>
      <c r="I372" t="s">
        <v>76</v>
      </c>
      <c r="J372" t="s">
        <v>77</v>
      </c>
      <c r="L372" t="s">
        <v>283</v>
      </c>
      <c r="M372" t="s">
        <v>284</v>
      </c>
      <c r="N372" t="s">
        <v>1130</v>
      </c>
      <c r="O372" t="s">
        <v>81</v>
      </c>
      <c r="P372" t="str">
        <f>"CT076096"</f>
        <v>CT076096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40.49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2</v>
      </c>
      <c r="BJ372">
        <v>2.7</v>
      </c>
      <c r="BK372">
        <v>3</v>
      </c>
      <c r="BL372">
        <v>105.79</v>
      </c>
      <c r="BM372">
        <v>15.87</v>
      </c>
      <c r="BN372">
        <v>121.66</v>
      </c>
      <c r="BO372">
        <v>121.66</v>
      </c>
      <c r="BQ372" t="s">
        <v>1131</v>
      </c>
      <c r="BR372" t="s">
        <v>83</v>
      </c>
      <c r="BS372" s="3">
        <v>44824</v>
      </c>
      <c r="BT372" s="4">
        <v>0.61805555555555558</v>
      </c>
      <c r="BU372" t="s">
        <v>1130</v>
      </c>
      <c r="BV372" t="s">
        <v>106</v>
      </c>
      <c r="BY372">
        <v>13392</v>
      </c>
      <c r="BZ372" t="s">
        <v>86</v>
      </c>
      <c r="CA372" t="s">
        <v>1132</v>
      </c>
      <c r="CC372" t="s">
        <v>284</v>
      </c>
      <c r="CD372">
        <v>9301</v>
      </c>
      <c r="CE372" t="s">
        <v>1133</v>
      </c>
      <c r="CI372">
        <v>1</v>
      </c>
      <c r="CJ372">
        <v>1</v>
      </c>
      <c r="CK372">
        <v>21</v>
      </c>
    </row>
    <row r="373" spans="1:89" x14ac:dyDescent="0.3">
      <c r="A373" t="s">
        <v>72</v>
      </c>
      <c r="B373" t="s">
        <v>73</v>
      </c>
      <c r="C373" t="s">
        <v>74</v>
      </c>
      <c r="E373" t="str">
        <f>"GAB2011663"</f>
        <v>GAB2011663</v>
      </c>
      <c r="F373" s="3">
        <v>44823</v>
      </c>
      <c r="G373">
        <v>202306</v>
      </c>
      <c r="H373" t="s">
        <v>75</v>
      </c>
      <c r="I373" t="s">
        <v>76</v>
      </c>
      <c r="J373" t="s">
        <v>77</v>
      </c>
      <c r="L373" t="s">
        <v>78</v>
      </c>
      <c r="M373" t="s">
        <v>79</v>
      </c>
      <c r="N373" t="s">
        <v>1021</v>
      </c>
      <c r="O373" t="s">
        <v>81</v>
      </c>
      <c r="P373" t="str">
        <f>"010600"</f>
        <v>010600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33.74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</v>
      </c>
      <c r="BJ373">
        <v>2.4</v>
      </c>
      <c r="BK373">
        <v>2.5</v>
      </c>
      <c r="BL373">
        <v>88.16</v>
      </c>
      <c r="BM373">
        <v>13.22</v>
      </c>
      <c r="BN373">
        <v>101.38</v>
      </c>
      <c r="BO373">
        <v>101.38</v>
      </c>
      <c r="BQ373" t="s">
        <v>82</v>
      </c>
      <c r="BR373" t="s">
        <v>83</v>
      </c>
      <c r="BS373" s="3">
        <v>44824</v>
      </c>
      <c r="BT373" s="4">
        <v>0.44444444444444442</v>
      </c>
      <c r="BU373" t="s">
        <v>506</v>
      </c>
      <c r="BV373" t="s">
        <v>106</v>
      </c>
      <c r="BY373">
        <v>12000</v>
      </c>
      <c r="BZ373" t="s">
        <v>86</v>
      </c>
      <c r="CA373" t="s">
        <v>1134</v>
      </c>
      <c r="CC373" t="s">
        <v>79</v>
      </c>
      <c r="CD373">
        <v>182</v>
      </c>
      <c r="CE373" t="s">
        <v>189</v>
      </c>
      <c r="CI373">
        <v>1</v>
      </c>
      <c r="CJ373">
        <v>1</v>
      </c>
      <c r="CK373">
        <v>21</v>
      </c>
    </row>
    <row r="374" spans="1:89" x14ac:dyDescent="0.3">
      <c r="A374" t="s">
        <v>72</v>
      </c>
      <c r="B374" t="s">
        <v>73</v>
      </c>
      <c r="C374" t="s">
        <v>74</v>
      </c>
      <c r="E374" t="str">
        <f>"GAB2011667"</f>
        <v>GAB2011667</v>
      </c>
      <c r="F374" s="3">
        <v>44823</v>
      </c>
      <c r="G374">
        <v>202306</v>
      </c>
      <c r="H374" t="s">
        <v>75</v>
      </c>
      <c r="I374" t="s">
        <v>76</v>
      </c>
      <c r="J374" t="s">
        <v>77</v>
      </c>
      <c r="L374" t="s">
        <v>278</v>
      </c>
      <c r="M374" t="s">
        <v>279</v>
      </c>
      <c r="N374" t="s">
        <v>1135</v>
      </c>
      <c r="O374" t="s">
        <v>81</v>
      </c>
      <c r="P374" t="str">
        <f>"ATT:HAYLEY MARSDEN"</f>
        <v>ATT:HAYLEY MARSDEN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26.99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0.1</v>
      </c>
      <c r="BJ374">
        <v>1.7</v>
      </c>
      <c r="BK374">
        <v>2</v>
      </c>
      <c r="BL374">
        <v>70.53</v>
      </c>
      <c r="BM374">
        <v>10.58</v>
      </c>
      <c r="BN374">
        <v>81.11</v>
      </c>
      <c r="BO374">
        <v>81.11</v>
      </c>
      <c r="BQ374" t="s">
        <v>1136</v>
      </c>
      <c r="BR374" t="s">
        <v>83</v>
      </c>
      <c r="BS374" s="3">
        <v>44824</v>
      </c>
      <c r="BT374" s="4">
        <v>0.59375</v>
      </c>
      <c r="BU374" t="s">
        <v>1136</v>
      </c>
      <c r="BV374" t="s">
        <v>106</v>
      </c>
      <c r="BY374">
        <v>8644.2800000000007</v>
      </c>
      <c r="BZ374" t="s">
        <v>86</v>
      </c>
      <c r="CC374" t="s">
        <v>279</v>
      </c>
      <c r="CD374">
        <v>6001</v>
      </c>
      <c r="CE374" t="s">
        <v>1137</v>
      </c>
      <c r="CI374">
        <v>1</v>
      </c>
      <c r="CJ374">
        <v>1</v>
      </c>
      <c r="CK374">
        <v>21</v>
      </c>
    </row>
    <row r="375" spans="1:89" x14ac:dyDescent="0.3">
      <c r="A375" t="s">
        <v>72</v>
      </c>
      <c r="B375" t="s">
        <v>73</v>
      </c>
      <c r="C375" t="s">
        <v>74</v>
      </c>
      <c r="E375" t="str">
        <f>"GAB2011668"</f>
        <v>GAB2011668</v>
      </c>
      <c r="F375" s="3">
        <v>44823</v>
      </c>
      <c r="G375">
        <v>202306</v>
      </c>
      <c r="H375" t="s">
        <v>75</v>
      </c>
      <c r="I375" t="s">
        <v>76</v>
      </c>
      <c r="J375" t="s">
        <v>77</v>
      </c>
      <c r="L375" t="s">
        <v>89</v>
      </c>
      <c r="M375" t="s">
        <v>90</v>
      </c>
      <c r="N375" t="s">
        <v>91</v>
      </c>
      <c r="O375" t="s">
        <v>81</v>
      </c>
      <c r="P375" t="str">
        <f>"ATT:MINETTE  MONIQUE KEDIBONE"</f>
        <v>ATT:MINETTE  MONIQUE KEDIBONE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26.99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0.1</v>
      </c>
      <c r="BJ375">
        <v>1.8</v>
      </c>
      <c r="BK375">
        <v>2</v>
      </c>
      <c r="BL375">
        <v>70.53</v>
      </c>
      <c r="BM375">
        <v>10.58</v>
      </c>
      <c r="BN375">
        <v>81.11</v>
      </c>
      <c r="BO375">
        <v>81.11</v>
      </c>
      <c r="BQ375" t="s">
        <v>92</v>
      </c>
      <c r="BR375" t="s">
        <v>83</v>
      </c>
      <c r="BS375" s="3">
        <v>44824</v>
      </c>
      <c r="BT375" s="4">
        <v>0.37361111111111112</v>
      </c>
      <c r="BU375" t="s">
        <v>245</v>
      </c>
      <c r="BV375" t="s">
        <v>85</v>
      </c>
      <c r="BY375">
        <v>9013.1299999999992</v>
      </c>
      <c r="BZ375" t="s">
        <v>86</v>
      </c>
      <c r="CA375" t="s">
        <v>166</v>
      </c>
      <c r="CC375" t="s">
        <v>90</v>
      </c>
      <c r="CD375">
        <v>157</v>
      </c>
      <c r="CE375" t="s">
        <v>1138</v>
      </c>
      <c r="CI375">
        <v>1</v>
      </c>
      <c r="CJ375">
        <v>1</v>
      </c>
      <c r="CK375">
        <v>21</v>
      </c>
    </row>
    <row r="376" spans="1:89" x14ac:dyDescent="0.3">
      <c r="A376" t="s">
        <v>72</v>
      </c>
      <c r="B376" t="s">
        <v>73</v>
      </c>
      <c r="C376" t="s">
        <v>74</v>
      </c>
      <c r="E376" t="str">
        <f>"GAB2011678"</f>
        <v>GAB2011678</v>
      </c>
      <c r="F376" s="3">
        <v>44823</v>
      </c>
      <c r="G376">
        <v>202306</v>
      </c>
      <c r="H376" t="s">
        <v>75</v>
      </c>
      <c r="I376" t="s">
        <v>76</v>
      </c>
      <c r="J376" t="s">
        <v>77</v>
      </c>
      <c r="L376" t="s">
        <v>75</v>
      </c>
      <c r="M376" t="s">
        <v>76</v>
      </c>
      <c r="N376" t="s">
        <v>508</v>
      </c>
      <c r="O376" t="s">
        <v>81</v>
      </c>
      <c r="P376" t="str">
        <f>"CT076102"</f>
        <v>CT076102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21.09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0.4</v>
      </c>
      <c r="BJ376">
        <v>2.2999999999999998</v>
      </c>
      <c r="BK376">
        <v>2.5</v>
      </c>
      <c r="BL376">
        <v>55.1</v>
      </c>
      <c r="BM376">
        <v>8.27</v>
      </c>
      <c r="BN376">
        <v>63.37</v>
      </c>
      <c r="BO376">
        <v>63.37</v>
      </c>
      <c r="BQ376" t="s">
        <v>353</v>
      </c>
      <c r="BR376" t="s">
        <v>83</v>
      </c>
      <c r="BS376" s="3">
        <v>44824</v>
      </c>
      <c r="BT376" s="4">
        <v>0.36805555555555558</v>
      </c>
      <c r="BU376" t="s">
        <v>509</v>
      </c>
      <c r="BV376" t="s">
        <v>85</v>
      </c>
      <c r="BY376">
        <v>11707.8</v>
      </c>
      <c r="BZ376" t="s">
        <v>86</v>
      </c>
      <c r="CA376" t="s">
        <v>383</v>
      </c>
      <c r="CC376" t="s">
        <v>76</v>
      </c>
      <c r="CD376">
        <v>7441</v>
      </c>
      <c r="CE376" t="s">
        <v>343</v>
      </c>
      <c r="CI376">
        <v>1</v>
      </c>
      <c r="CJ376">
        <v>1</v>
      </c>
      <c r="CK376">
        <v>22</v>
      </c>
    </row>
    <row r="377" spans="1:89" x14ac:dyDescent="0.3">
      <c r="A377" t="s">
        <v>72</v>
      </c>
      <c r="B377" t="s">
        <v>73</v>
      </c>
      <c r="C377" t="s">
        <v>74</v>
      </c>
      <c r="E377" t="str">
        <f>"GAB2011679"</f>
        <v>GAB2011679</v>
      </c>
      <c r="F377" s="3">
        <v>44823</v>
      </c>
      <c r="G377">
        <v>202306</v>
      </c>
      <c r="H377" t="s">
        <v>75</v>
      </c>
      <c r="I377" t="s">
        <v>76</v>
      </c>
      <c r="J377" t="s">
        <v>77</v>
      </c>
      <c r="L377" t="s">
        <v>75</v>
      </c>
      <c r="M377" t="s">
        <v>76</v>
      </c>
      <c r="N377" t="s">
        <v>380</v>
      </c>
      <c r="O377" t="s">
        <v>81</v>
      </c>
      <c r="P377" t="str">
        <f>"CT076105"</f>
        <v>CT076105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21.09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0.3</v>
      </c>
      <c r="BJ377">
        <v>2.8</v>
      </c>
      <c r="BK377">
        <v>3</v>
      </c>
      <c r="BL377">
        <v>55.1</v>
      </c>
      <c r="BM377">
        <v>8.27</v>
      </c>
      <c r="BN377">
        <v>63.37</v>
      </c>
      <c r="BO377">
        <v>63.37</v>
      </c>
      <c r="BQ377" t="s">
        <v>382</v>
      </c>
      <c r="BR377" t="s">
        <v>83</v>
      </c>
      <c r="BS377" s="3">
        <v>44824</v>
      </c>
      <c r="BT377" s="4">
        <v>0.38194444444444442</v>
      </c>
      <c r="BU377" t="s">
        <v>481</v>
      </c>
      <c r="BV377" t="s">
        <v>85</v>
      </c>
      <c r="BY377">
        <v>13917.42</v>
      </c>
      <c r="BZ377" t="s">
        <v>86</v>
      </c>
      <c r="CA377" t="s">
        <v>383</v>
      </c>
      <c r="CC377" t="s">
        <v>76</v>
      </c>
      <c r="CD377">
        <v>7441</v>
      </c>
      <c r="CE377" t="s">
        <v>115</v>
      </c>
      <c r="CI377">
        <v>1</v>
      </c>
      <c r="CJ377">
        <v>1</v>
      </c>
      <c r="CK377">
        <v>22</v>
      </c>
    </row>
    <row r="378" spans="1:89" x14ac:dyDescent="0.3">
      <c r="A378" t="s">
        <v>72</v>
      </c>
      <c r="B378" t="s">
        <v>73</v>
      </c>
      <c r="C378" t="s">
        <v>74</v>
      </c>
      <c r="E378" t="str">
        <f>"GAB2011680"</f>
        <v>GAB2011680</v>
      </c>
      <c r="F378" s="3">
        <v>44823</v>
      </c>
      <c r="G378">
        <v>202306</v>
      </c>
      <c r="H378" t="s">
        <v>75</v>
      </c>
      <c r="I378" t="s">
        <v>76</v>
      </c>
      <c r="J378" t="s">
        <v>77</v>
      </c>
      <c r="L378" t="s">
        <v>78</v>
      </c>
      <c r="M378" t="s">
        <v>79</v>
      </c>
      <c r="N378" t="s">
        <v>215</v>
      </c>
      <c r="O378" t="s">
        <v>81</v>
      </c>
      <c r="P378" t="str">
        <f>"010570"</f>
        <v>010570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26.99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0.1</v>
      </c>
      <c r="BJ378">
        <v>1.6</v>
      </c>
      <c r="BK378">
        <v>2</v>
      </c>
      <c r="BL378">
        <v>70.53</v>
      </c>
      <c r="BM378">
        <v>10.58</v>
      </c>
      <c r="BN378">
        <v>81.11</v>
      </c>
      <c r="BO378">
        <v>81.11</v>
      </c>
      <c r="BQ378" t="s">
        <v>1139</v>
      </c>
      <c r="BR378" t="s">
        <v>83</v>
      </c>
      <c r="BS378" s="3">
        <v>44824</v>
      </c>
      <c r="BT378" s="4">
        <v>0.4375</v>
      </c>
      <c r="BU378" t="s">
        <v>1140</v>
      </c>
      <c r="BV378" t="s">
        <v>85</v>
      </c>
      <c r="BY378">
        <v>8135.55</v>
      </c>
      <c r="BZ378" t="s">
        <v>86</v>
      </c>
      <c r="CA378" t="s">
        <v>218</v>
      </c>
      <c r="CC378" t="s">
        <v>79</v>
      </c>
      <c r="CD378">
        <v>81</v>
      </c>
      <c r="CE378" t="s">
        <v>183</v>
      </c>
      <c r="CI378">
        <v>1</v>
      </c>
      <c r="CJ378">
        <v>1</v>
      </c>
      <c r="CK378">
        <v>21</v>
      </c>
    </row>
    <row r="379" spans="1:89" x14ac:dyDescent="0.3">
      <c r="A379" t="s">
        <v>72</v>
      </c>
      <c r="B379" t="s">
        <v>73</v>
      </c>
      <c r="C379" t="s">
        <v>74</v>
      </c>
      <c r="E379" t="str">
        <f>"GAB2011681"</f>
        <v>GAB2011681</v>
      </c>
      <c r="F379" s="3">
        <v>44823</v>
      </c>
      <c r="G379">
        <v>202306</v>
      </c>
      <c r="H379" t="s">
        <v>75</v>
      </c>
      <c r="I379" t="s">
        <v>76</v>
      </c>
      <c r="J379" t="s">
        <v>77</v>
      </c>
      <c r="L379" t="s">
        <v>75</v>
      </c>
      <c r="M379" t="s">
        <v>76</v>
      </c>
      <c r="N379" t="s">
        <v>905</v>
      </c>
      <c r="O379" t="s">
        <v>124</v>
      </c>
      <c r="P379" t="str">
        <f>"CT075638"</f>
        <v>CT075638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40.28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0.3</v>
      </c>
      <c r="BJ379">
        <v>3.3</v>
      </c>
      <c r="BK379">
        <v>4</v>
      </c>
      <c r="BL379">
        <v>110.5</v>
      </c>
      <c r="BM379">
        <v>16.579999999999998</v>
      </c>
      <c r="BN379">
        <v>127.08</v>
      </c>
      <c r="BO379">
        <v>127.08</v>
      </c>
      <c r="BQ379" t="s">
        <v>906</v>
      </c>
      <c r="BR379" t="s">
        <v>83</v>
      </c>
      <c r="BS379" s="3">
        <v>44824</v>
      </c>
      <c r="BT379" s="4">
        <v>0.68263888888888891</v>
      </c>
      <c r="BU379" t="s">
        <v>1141</v>
      </c>
      <c r="BV379" t="s">
        <v>85</v>
      </c>
      <c r="BY379">
        <v>16623.419999999998</v>
      </c>
      <c r="CA379" t="s">
        <v>520</v>
      </c>
      <c r="CC379" t="s">
        <v>76</v>
      </c>
      <c r="CD379">
        <v>7460</v>
      </c>
      <c r="CE379" t="s">
        <v>128</v>
      </c>
      <c r="CI379">
        <v>3</v>
      </c>
      <c r="CJ379">
        <v>1</v>
      </c>
      <c r="CK379">
        <v>42</v>
      </c>
    </row>
    <row r="380" spans="1:89" x14ac:dyDescent="0.3">
      <c r="A380" t="s">
        <v>72</v>
      </c>
      <c r="B380" t="s">
        <v>73</v>
      </c>
      <c r="C380" t="s">
        <v>74</v>
      </c>
      <c r="E380" t="str">
        <f>"009941281462"</f>
        <v>009941281462</v>
      </c>
      <c r="F380" s="3">
        <v>44824</v>
      </c>
      <c r="G380">
        <v>202306</v>
      </c>
      <c r="H380" t="s">
        <v>289</v>
      </c>
      <c r="I380" t="s">
        <v>290</v>
      </c>
      <c r="J380" t="s">
        <v>91</v>
      </c>
      <c r="L380" t="s">
        <v>89</v>
      </c>
      <c r="M380" t="s">
        <v>90</v>
      </c>
      <c r="N380" t="s">
        <v>91</v>
      </c>
      <c r="O380" t="s">
        <v>81</v>
      </c>
      <c r="P380" t="str">
        <f>""</f>
        <v/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60.72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3</v>
      </c>
      <c r="BJ380">
        <v>4.0999999999999996</v>
      </c>
      <c r="BK380">
        <v>4.5</v>
      </c>
      <c r="BL380">
        <v>158.66</v>
      </c>
      <c r="BM380">
        <v>23.8</v>
      </c>
      <c r="BN380">
        <v>182.46</v>
      </c>
      <c r="BO380">
        <v>182.46</v>
      </c>
      <c r="BQ380" t="s">
        <v>374</v>
      </c>
      <c r="BR380" t="s">
        <v>946</v>
      </c>
      <c r="BS380" s="3">
        <v>44825</v>
      </c>
      <c r="BT380" s="4">
        <v>0.39374999999999999</v>
      </c>
      <c r="BU380" t="s">
        <v>1142</v>
      </c>
      <c r="BV380" t="s">
        <v>85</v>
      </c>
      <c r="BY380">
        <v>20592</v>
      </c>
      <c r="BZ380" t="s">
        <v>86</v>
      </c>
      <c r="CA380" t="s">
        <v>94</v>
      </c>
      <c r="CC380" t="s">
        <v>90</v>
      </c>
      <c r="CD380">
        <v>157</v>
      </c>
      <c r="CE380" t="s">
        <v>128</v>
      </c>
      <c r="CI380">
        <v>1</v>
      </c>
      <c r="CJ380">
        <v>1</v>
      </c>
      <c r="CK380">
        <v>21</v>
      </c>
    </row>
    <row r="381" spans="1:89" x14ac:dyDescent="0.3">
      <c r="A381" t="s">
        <v>72</v>
      </c>
      <c r="B381" t="s">
        <v>73</v>
      </c>
      <c r="C381" t="s">
        <v>74</v>
      </c>
      <c r="E381" t="str">
        <f>"009941281461"</f>
        <v>009941281461</v>
      </c>
      <c r="F381" s="3">
        <v>44824</v>
      </c>
      <c r="G381">
        <v>202306</v>
      </c>
      <c r="H381" t="s">
        <v>289</v>
      </c>
      <c r="I381" t="s">
        <v>290</v>
      </c>
      <c r="J381" t="s">
        <v>91</v>
      </c>
      <c r="L381" t="s">
        <v>1143</v>
      </c>
      <c r="M381" t="s">
        <v>1144</v>
      </c>
      <c r="N381" t="s">
        <v>1145</v>
      </c>
      <c r="O381" t="s">
        <v>81</v>
      </c>
      <c r="P381" t="str">
        <f>""</f>
        <v/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37.97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1</v>
      </c>
      <c r="BJ381">
        <v>0.9</v>
      </c>
      <c r="BK381">
        <v>1</v>
      </c>
      <c r="BL381">
        <v>99.21</v>
      </c>
      <c r="BM381">
        <v>14.88</v>
      </c>
      <c r="BN381">
        <v>114.09</v>
      </c>
      <c r="BO381">
        <v>114.09</v>
      </c>
      <c r="BQ381" t="s">
        <v>1146</v>
      </c>
      <c r="BR381" t="s">
        <v>946</v>
      </c>
      <c r="BS381" s="3">
        <v>44825</v>
      </c>
      <c r="BT381" s="4">
        <v>0.52777777777777779</v>
      </c>
      <c r="BU381" t="s">
        <v>1147</v>
      </c>
      <c r="BV381" t="s">
        <v>85</v>
      </c>
      <c r="BY381">
        <v>4500</v>
      </c>
      <c r="BZ381" t="s">
        <v>86</v>
      </c>
      <c r="CA381" t="s">
        <v>1148</v>
      </c>
      <c r="CC381" t="s">
        <v>1144</v>
      </c>
      <c r="CD381">
        <v>3370</v>
      </c>
      <c r="CE381" t="s">
        <v>128</v>
      </c>
      <c r="CI381">
        <v>1</v>
      </c>
      <c r="CJ381">
        <v>1</v>
      </c>
      <c r="CK381">
        <v>24</v>
      </c>
    </row>
    <row r="382" spans="1:89" x14ac:dyDescent="0.3">
      <c r="A382" t="s">
        <v>72</v>
      </c>
      <c r="B382" t="s">
        <v>73</v>
      </c>
      <c r="C382" t="s">
        <v>74</v>
      </c>
      <c r="E382" t="str">
        <f>"GAB2011682"</f>
        <v>GAB2011682</v>
      </c>
      <c r="F382" s="3">
        <v>44824</v>
      </c>
      <c r="G382">
        <v>202306</v>
      </c>
      <c r="H382" t="s">
        <v>75</v>
      </c>
      <c r="I382" t="s">
        <v>76</v>
      </c>
      <c r="J382" t="s">
        <v>77</v>
      </c>
      <c r="L382" t="s">
        <v>78</v>
      </c>
      <c r="M382" t="s">
        <v>79</v>
      </c>
      <c r="N382" t="s">
        <v>1149</v>
      </c>
      <c r="O382" t="s">
        <v>124</v>
      </c>
      <c r="P382" t="str">
        <f>"CT076113"</f>
        <v>CT076113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52.2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0.6</v>
      </c>
      <c r="BJ382">
        <v>2</v>
      </c>
      <c r="BK382">
        <v>2</v>
      </c>
      <c r="BL382">
        <v>141.65</v>
      </c>
      <c r="BM382">
        <v>21.25</v>
      </c>
      <c r="BN382">
        <v>162.9</v>
      </c>
      <c r="BO382">
        <v>162.9</v>
      </c>
      <c r="BQ382" t="s">
        <v>1150</v>
      </c>
      <c r="BR382" t="s">
        <v>83</v>
      </c>
      <c r="BS382" s="3">
        <v>44826</v>
      </c>
      <c r="BT382" s="4">
        <v>0.63888888888888895</v>
      </c>
      <c r="BU382" t="s">
        <v>1151</v>
      </c>
      <c r="BV382" t="s">
        <v>85</v>
      </c>
      <c r="BY382">
        <v>9935.64</v>
      </c>
      <c r="CA382" t="s">
        <v>1152</v>
      </c>
      <c r="CC382" t="s">
        <v>79</v>
      </c>
      <c r="CD382">
        <v>2</v>
      </c>
      <c r="CE382" t="s">
        <v>128</v>
      </c>
      <c r="CI382">
        <v>3</v>
      </c>
      <c r="CJ382">
        <v>2</v>
      </c>
      <c r="CK382">
        <v>41</v>
      </c>
    </row>
    <row r="383" spans="1:89" x14ac:dyDescent="0.3">
      <c r="A383" t="s">
        <v>72</v>
      </c>
      <c r="B383" t="s">
        <v>73</v>
      </c>
      <c r="C383" t="s">
        <v>74</v>
      </c>
      <c r="E383" t="str">
        <f>"GAB2011684"</f>
        <v>GAB2011684</v>
      </c>
      <c r="F383" s="3">
        <v>44824</v>
      </c>
      <c r="G383">
        <v>202306</v>
      </c>
      <c r="H383" t="s">
        <v>75</v>
      </c>
      <c r="I383" t="s">
        <v>76</v>
      </c>
      <c r="J383" t="s">
        <v>77</v>
      </c>
      <c r="L383" t="s">
        <v>78</v>
      </c>
      <c r="M383" t="s">
        <v>79</v>
      </c>
      <c r="N383" t="s">
        <v>1153</v>
      </c>
      <c r="O383" t="s">
        <v>124</v>
      </c>
      <c r="P383" t="str">
        <f>"CT075948"</f>
        <v>CT075948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58.66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4.7</v>
      </c>
      <c r="BJ383">
        <v>17.600000000000001</v>
      </c>
      <c r="BK383">
        <v>18</v>
      </c>
      <c r="BL383">
        <v>158.52000000000001</v>
      </c>
      <c r="BM383">
        <v>23.78</v>
      </c>
      <c r="BN383">
        <v>182.3</v>
      </c>
      <c r="BO383">
        <v>182.3</v>
      </c>
      <c r="BQ383" t="s">
        <v>1154</v>
      </c>
      <c r="BR383" t="s">
        <v>83</v>
      </c>
      <c r="BS383" s="3">
        <v>44826</v>
      </c>
      <c r="BT383" s="4">
        <v>0.41597222222222219</v>
      </c>
      <c r="BU383" t="s">
        <v>1155</v>
      </c>
      <c r="BV383" t="s">
        <v>85</v>
      </c>
      <c r="BY383">
        <v>87763.79</v>
      </c>
      <c r="CA383" t="s">
        <v>563</v>
      </c>
      <c r="CC383" t="s">
        <v>79</v>
      </c>
      <c r="CD383">
        <v>44</v>
      </c>
      <c r="CE383" t="s">
        <v>128</v>
      </c>
      <c r="CI383">
        <v>3</v>
      </c>
      <c r="CJ383">
        <v>2</v>
      </c>
      <c r="CK383">
        <v>41</v>
      </c>
    </row>
    <row r="384" spans="1:89" x14ac:dyDescent="0.3">
      <c r="A384" t="s">
        <v>72</v>
      </c>
      <c r="B384" t="s">
        <v>73</v>
      </c>
      <c r="C384" t="s">
        <v>74</v>
      </c>
      <c r="E384" t="str">
        <f>"GAB2011685"</f>
        <v>GAB2011685</v>
      </c>
      <c r="F384" s="3">
        <v>44824</v>
      </c>
      <c r="G384">
        <v>202306</v>
      </c>
      <c r="H384" t="s">
        <v>75</v>
      </c>
      <c r="I384" t="s">
        <v>76</v>
      </c>
      <c r="J384" t="s">
        <v>77</v>
      </c>
      <c r="L384" t="s">
        <v>424</v>
      </c>
      <c r="M384" t="s">
        <v>425</v>
      </c>
      <c r="N384" t="s">
        <v>895</v>
      </c>
      <c r="O384" t="s">
        <v>124</v>
      </c>
      <c r="P384" t="str">
        <f>"CT075881"</f>
        <v>CT075881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73.63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2.6</v>
      </c>
      <c r="BJ384">
        <v>7.8</v>
      </c>
      <c r="BK384">
        <v>8</v>
      </c>
      <c r="BL384">
        <v>197.63</v>
      </c>
      <c r="BM384">
        <v>29.64</v>
      </c>
      <c r="BN384">
        <v>227.27</v>
      </c>
      <c r="BO384">
        <v>227.27</v>
      </c>
      <c r="BQ384" t="s">
        <v>1156</v>
      </c>
      <c r="BR384" t="s">
        <v>83</v>
      </c>
      <c r="BS384" s="3">
        <v>44827</v>
      </c>
      <c r="BT384" s="4">
        <v>0.64027777777777783</v>
      </c>
      <c r="BU384" t="s">
        <v>895</v>
      </c>
      <c r="BV384" t="s">
        <v>85</v>
      </c>
      <c r="BY384">
        <v>39008.199999999997</v>
      </c>
      <c r="CA384" t="s">
        <v>429</v>
      </c>
      <c r="CC384" t="s">
        <v>425</v>
      </c>
      <c r="CD384">
        <v>8800</v>
      </c>
      <c r="CE384" t="s">
        <v>128</v>
      </c>
      <c r="CI384">
        <v>4</v>
      </c>
      <c r="CJ384">
        <v>3</v>
      </c>
      <c r="CK384">
        <v>43</v>
      </c>
    </row>
    <row r="385" spans="1:89" x14ac:dyDescent="0.3">
      <c r="A385" t="s">
        <v>72</v>
      </c>
      <c r="B385" t="s">
        <v>73</v>
      </c>
      <c r="C385" t="s">
        <v>74</v>
      </c>
      <c r="E385" t="str">
        <f>"GAB2011687"</f>
        <v>GAB2011687</v>
      </c>
      <c r="F385" s="3">
        <v>44824</v>
      </c>
      <c r="G385">
        <v>202306</v>
      </c>
      <c r="H385" t="s">
        <v>75</v>
      </c>
      <c r="I385" t="s">
        <v>76</v>
      </c>
      <c r="J385" t="s">
        <v>77</v>
      </c>
      <c r="L385" t="s">
        <v>89</v>
      </c>
      <c r="M385" t="s">
        <v>90</v>
      </c>
      <c r="N385" t="s">
        <v>147</v>
      </c>
      <c r="O385" t="s">
        <v>124</v>
      </c>
      <c r="P385" t="str">
        <f>"CT076125"</f>
        <v>CT076125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52.2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0.7</v>
      </c>
      <c r="BJ385">
        <v>1.7</v>
      </c>
      <c r="BK385">
        <v>2</v>
      </c>
      <c r="BL385">
        <v>141.65</v>
      </c>
      <c r="BM385">
        <v>21.25</v>
      </c>
      <c r="BN385">
        <v>162.9</v>
      </c>
      <c r="BO385">
        <v>162.9</v>
      </c>
      <c r="BQ385" t="s">
        <v>148</v>
      </c>
      <c r="BR385" t="s">
        <v>83</v>
      </c>
      <c r="BS385" s="3">
        <v>44826</v>
      </c>
      <c r="BT385" s="4">
        <v>0.47916666666666669</v>
      </c>
      <c r="BU385" t="s">
        <v>582</v>
      </c>
      <c r="BV385" t="s">
        <v>85</v>
      </c>
      <c r="BY385">
        <v>8464.5</v>
      </c>
      <c r="CA385" t="s">
        <v>583</v>
      </c>
      <c r="CC385" t="s">
        <v>90</v>
      </c>
      <c r="CD385">
        <v>157</v>
      </c>
      <c r="CE385" t="s">
        <v>128</v>
      </c>
      <c r="CI385">
        <v>3</v>
      </c>
      <c r="CJ385">
        <v>2</v>
      </c>
      <c r="CK385">
        <v>41</v>
      </c>
    </row>
    <row r="386" spans="1:89" x14ac:dyDescent="0.3">
      <c r="A386" t="s">
        <v>72</v>
      </c>
      <c r="B386" t="s">
        <v>73</v>
      </c>
      <c r="C386" t="s">
        <v>74</v>
      </c>
      <c r="E386" t="str">
        <f>"GAB2011691"</f>
        <v>GAB2011691</v>
      </c>
      <c r="F386" s="3">
        <v>44824</v>
      </c>
      <c r="G386">
        <v>202306</v>
      </c>
      <c r="H386" t="s">
        <v>75</v>
      </c>
      <c r="I386" t="s">
        <v>76</v>
      </c>
      <c r="J386" t="s">
        <v>77</v>
      </c>
      <c r="L386" t="s">
        <v>78</v>
      </c>
      <c r="M386" t="s">
        <v>79</v>
      </c>
      <c r="N386" t="s">
        <v>901</v>
      </c>
      <c r="O386" t="s">
        <v>124</v>
      </c>
      <c r="P386" t="str">
        <f>"010202"</f>
        <v>010202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52.2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0.4</v>
      </c>
      <c r="BJ386">
        <v>2.7</v>
      </c>
      <c r="BK386">
        <v>3</v>
      </c>
      <c r="BL386">
        <v>141.65</v>
      </c>
      <c r="BM386">
        <v>21.25</v>
      </c>
      <c r="BN386">
        <v>162.9</v>
      </c>
      <c r="BO386">
        <v>162.9</v>
      </c>
      <c r="BQ386" t="s">
        <v>1157</v>
      </c>
      <c r="BR386" t="s">
        <v>83</v>
      </c>
      <c r="BS386" s="3">
        <v>44826</v>
      </c>
      <c r="BT386" s="4">
        <v>0.43402777777777773</v>
      </c>
      <c r="BU386" t="s">
        <v>1158</v>
      </c>
      <c r="BV386" t="s">
        <v>85</v>
      </c>
      <c r="BY386">
        <v>13267.8</v>
      </c>
      <c r="CA386" t="s">
        <v>904</v>
      </c>
      <c r="CC386" t="s">
        <v>79</v>
      </c>
      <c r="CD386">
        <v>110</v>
      </c>
      <c r="CE386" t="s">
        <v>128</v>
      </c>
      <c r="CI386">
        <v>3</v>
      </c>
      <c r="CJ386">
        <v>2</v>
      </c>
      <c r="CK386">
        <v>41</v>
      </c>
    </row>
    <row r="387" spans="1:89" x14ac:dyDescent="0.3">
      <c r="A387" t="s">
        <v>72</v>
      </c>
      <c r="B387" t="s">
        <v>73</v>
      </c>
      <c r="C387" t="s">
        <v>74</v>
      </c>
      <c r="E387" t="str">
        <f>"GAB2011692"</f>
        <v>GAB2011692</v>
      </c>
      <c r="F387" s="3">
        <v>44824</v>
      </c>
      <c r="G387">
        <v>202306</v>
      </c>
      <c r="H387" t="s">
        <v>75</v>
      </c>
      <c r="I387" t="s">
        <v>76</v>
      </c>
      <c r="J387" t="s">
        <v>77</v>
      </c>
      <c r="L387" t="s">
        <v>101</v>
      </c>
      <c r="M387" t="s">
        <v>102</v>
      </c>
      <c r="N387" t="s">
        <v>1159</v>
      </c>
      <c r="O387" t="s">
        <v>124</v>
      </c>
      <c r="P387" t="str">
        <f>"CT076011"</f>
        <v>CT076011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52.2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0.7</v>
      </c>
      <c r="BJ387">
        <v>2.8</v>
      </c>
      <c r="BK387">
        <v>3</v>
      </c>
      <c r="BL387">
        <v>141.65</v>
      </c>
      <c r="BM387">
        <v>21.25</v>
      </c>
      <c r="BN387">
        <v>162.9</v>
      </c>
      <c r="BO387">
        <v>162.9</v>
      </c>
      <c r="BQ387" t="s">
        <v>1160</v>
      </c>
      <c r="BR387" t="s">
        <v>83</v>
      </c>
      <c r="BS387" s="3">
        <v>44826</v>
      </c>
      <c r="BT387" s="4">
        <v>0.35694444444444445</v>
      </c>
      <c r="BU387" t="s">
        <v>1161</v>
      </c>
      <c r="BV387" t="s">
        <v>85</v>
      </c>
      <c r="BY387">
        <v>14072.69</v>
      </c>
      <c r="CA387" t="s">
        <v>1162</v>
      </c>
      <c r="CC387" t="s">
        <v>102</v>
      </c>
      <c r="CD387">
        <v>1804</v>
      </c>
      <c r="CE387" t="s">
        <v>128</v>
      </c>
      <c r="CI387">
        <v>3</v>
      </c>
      <c r="CJ387">
        <v>2</v>
      </c>
      <c r="CK387">
        <v>41</v>
      </c>
    </row>
    <row r="388" spans="1:89" x14ac:dyDescent="0.3">
      <c r="A388" t="s">
        <v>72</v>
      </c>
      <c r="B388" t="s">
        <v>73</v>
      </c>
      <c r="C388" t="s">
        <v>74</v>
      </c>
      <c r="E388" t="str">
        <f>"GAB2011693"</f>
        <v>GAB2011693</v>
      </c>
      <c r="F388" s="3">
        <v>44824</v>
      </c>
      <c r="G388">
        <v>202306</v>
      </c>
      <c r="H388" t="s">
        <v>75</v>
      </c>
      <c r="I388" t="s">
        <v>76</v>
      </c>
      <c r="J388" t="s">
        <v>77</v>
      </c>
      <c r="L388" t="s">
        <v>89</v>
      </c>
      <c r="M388" t="s">
        <v>90</v>
      </c>
      <c r="N388" t="s">
        <v>1163</v>
      </c>
      <c r="O388" t="s">
        <v>124</v>
      </c>
      <c r="P388" t="str">
        <f>"CT075896"</f>
        <v>CT075896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52.2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3.2</v>
      </c>
      <c r="BJ388">
        <v>12.5</v>
      </c>
      <c r="BK388">
        <v>13</v>
      </c>
      <c r="BL388">
        <v>141.65</v>
      </c>
      <c r="BM388">
        <v>21.25</v>
      </c>
      <c r="BN388">
        <v>162.9</v>
      </c>
      <c r="BO388">
        <v>162.9</v>
      </c>
      <c r="BQ388" t="s">
        <v>1164</v>
      </c>
      <c r="BR388" t="s">
        <v>83</v>
      </c>
      <c r="BS388" s="3">
        <v>44826</v>
      </c>
      <c r="BT388" s="4">
        <v>0.37083333333333335</v>
      </c>
      <c r="BU388" t="s">
        <v>1165</v>
      </c>
      <c r="BV388" t="s">
        <v>85</v>
      </c>
      <c r="BY388">
        <v>62418.46</v>
      </c>
      <c r="CA388" t="s">
        <v>1166</v>
      </c>
      <c r="CC388" t="s">
        <v>90</v>
      </c>
      <c r="CD388">
        <v>157</v>
      </c>
      <c r="CE388" t="s">
        <v>128</v>
      </c>
      <c r="CI388">
        <v>3</v>
      </c>
      <c r="CJ388">
        <v>2</v>
      </c>
      <c r="CK388">
        <v>41</v>
      </c>
    </row>
    <row r="389" spans="1:89" x14ac:dyDescent="0.3">
      <c r="A389" t="s">
        <v>72</v>
      </c>
      <c r="B389" t="s">
        <v>73</v>
      </c>
      <c r="C389" t="s">
        <v>74</v>
      </c>
      <c r="E389" t="str">
        <f>"GAB2011683"</f>
        <v>GAB2011683</v>
      </c>
      <c r="F389" s="3">
        <v>44824</v>
      </c>
      <c r="G389">
        <v>202306</v>
      </c>
      <c r="H389" t="s">
        <v>75</v>
      </c>
      <c r="I389" t="s">
        <v>76</v>
      </c>
      <c r="J389" t="s">
        <v>77</v>
      </c>
      <c r="L389" t="s">
        <v>141</v>
      </c>
      <c r="M389" t="s">
        <v>142</v>
      </c>
      <c r="N389" t="s">
        <v>690</v>
      </c>
      <c r="O389" t="s">
        <v>81</v>
      </c>
      <c r="P389" t="str">
        <f>"CT076116"</f>
        <v>CT076116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26.99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0.2</v>
      </c>
      <c r="BJ389">
        <v>1.6</v>
      </c>
      <c r="BK389">
        <v>2</v>
      </c>
      <c r="BL389">
        <v>70.53</v>
      </c>
      <c r="BM389">
        <v>10.58</v>
      </c>
      <c r="BN389">
        <v>81.11</v>
      </c>
      <c r="BO389">
        <v>81.11</v>
      </c>
      <c r="BQ389" t="s">
        <v>745</v>
      </c>
      <c r="BR389" t="s">
        <v>83</v>
      </c>
      <c r="BS389" s="3">
        <v>44825</v>
      </c>
      <c r="BT389" s="4">
        <v>0.38125000000000003</v>
      </c>
      <c r="BU389" t="s">
        <v>692</v>
      </c>
      <c r="BV389" t="s">
        <v>85</v>
      </c>
      <c r="BY389">
        <v>8152.8</v>
      </c>
      <c r="BZ389" t="s">
        <v>86</v>
      </c>
      <c r="CA389" t="s">
        <v>146</v>
      </c>
      <c r="CC389" t="s">
        <v>142</v>
      </c>
      <c r="CD389">
        <v>2194</v>
      </c>
      <c r="CE389" t="s">
        <v>108</v>
      </c>
      <c r="CI389">
        <v>1</v>
      </c>
      <c r="CJ389">
        <v>1</v>
      </c>
      <c r="CK389">
        <v>21</v>
      </c>
    </row>
    <row r="390" spans="1:89" x14ac:dyDescent="0.3">
      <c r="A390" t="s">
        <v>72</v>
      </c>
      <c r="B390" t="s">
        <v>73</v>
      </c>
      <c r="C390" t="s">
        <v>74</v>
      </c>
      <c r="E390" t="str">
        <f>"GAB2011697"</f>
        <v>GAB2011697</v>
      </c>
      <c r="F390" s="3">
        <v>44824</v>
      </c>
      <c r="G390">
        <v>202306</v>
      </c>
      <c r="H390" t="s">
        <v>75</v>
      </c>
      <c r="I390" t="s">
        <v>76</v>
      </c>
      <c r="J390" t="s">
        <v>77</v>
      </c>
      <c r="L390" t="s">
        <v>526</v>
      </c>
      <c r="M390" t="s">
        <v>527</v>
      </c>
      <c r="N390" t="s">
        <v>1167</v>
      </c>
      <c r="O390" t="s">
        <v>124</v>
      </c>
      <c r="P390" t="str">
        <f>"CT076120"</f>
        <v>CT076120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73.63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0.7</v>
      </c>
      <c r="BJ390">
        <v>1.7</v>
      </c>
      <c r="BK390">
        <v>2</v>
      </c>
      <c r="BL390">
        <v>197.63</v>
      </c>
      <c r="BM390">
        <v>29.64</v>
      </c>
      <c r="BN390">
        <v>227.27</v>
      </c>
      <c r="BO390">
        <v>227.27</v>
      </c>
      <c r="BQ390" t="s">
        <v>1168</v>
      </c>
      <c r="BR390" t="s">
        <v>83</v>
      </c>
      <c r="BS390" s="3">
        <v>44826</v>
      </c>
      <c r="BT390" s="4">
        <v>0.42777777777777781</v>
      </c>
      <c r="BU390" t="s">
        <v>1169</v>
      </c>
      <c r="BV390" t="s">
        <v>85</v>
      </c>
      <c r="BY390">
        <v>8255.2800000000007</v>
      </c>
      <c r="CA390" t="s">
        <v>1170</v>
      </c>
      <c r="CC390" t="s">
        <v>527</v>
      </c>
      <c r="CD390">
        <v>1739</v>
      </c>
      <c r="CE390" t="s">
        <v>128</v>
      </c>
      <c r="CI390">
        <v>3</v>
      </c>
      <c r="CJ390">
        <v>2</v>
      </c>
      <c r="CK390">
        <v>43</v>
      </c>
    </row>
    <row r="391" spans="1:89" x14ac:dyDescent="0.3">
      <c r="A391" t="s">
        <v>72</v>
      </c>
      <c r="B391" t="s">
        <v>73</v>
      </c>
      <c r="C391" t="s">
        <v>74</v>
      </c>
      <c r="E391" t="str">
        <f>"GAB2011688"</f>
        <v>GAB2011688</v>
      </c>
      <c r="F391" s="3">
        <v>44824</v>
      </c>
      <c r="G391">
        <v>202306</v>
      </c>
      <c r="H391" t="s">
        <v>75</v>
      </c>
      <c r="I391" t="s">
        <v>76</v>
      </c>
      <c r="J391" t="s">
        <v>77</v>
      </c>
      <c r="L391" t="s">
        <v>1171</v>
      </c>
      <c r="M391" t="s">
        <v>1172</v>
      </c>
      <c r="N391" t="s">
        <v>1173</v>
      </c>
      <c r="O391" t="s">
        <v>81</v>
      </c>
      <c r="P391" t="str">
        <f>"CT076126"</f>
        <v>CT076126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64.11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15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0.1</v>
      </c>
      <c r="BJ391">
        <v>2.2000000000000002</v>
      </c>
      <c r="BK391">
        <v>2.5</v>
      </c>
      <c r="BL391">
        <v>182.52</v>
      </c>
      <c r="BM391">
        <v>27.38</v>
      </c>
      <c r="BN391">
        <v>209.9</v>
      </c>
      <c r="BO391">
        <v>209.9</v>
      </c>
      <c r="BQ391" t="s">
        <v>1174</v>
      </c>
      <c r="BR391" t="s">
        <v>83</v>
      </c>
      <c r="BS391" s="3">
        <v>44825</v>
      </c>
      <c r="BT391" s="4">
        <v>0.36458333333333331</v>
      </c>
      <c r="BU391" t="s">
        <v>1175</v>
      </c>
      <c r="BV391" t="s">
        <v>85</v>
      </c>
      <c r="BY391">
        <v>10861.1</v>
      </c>
      <c r="BZ391" t="s">
        <v>181</v>
      </c>
      <c r="CA391" t="s">
        <v>1176</v>
      </c>
      <c r="CC391" t="s">
        <v>1172</v>
      </c>
      <c r="CD391">
        <v>1982</v>
      </c>
      <c r="CE391" t="s">
        <v>108</v>
      </c>
      <c r="CI391">
        <v>1</v>
      </c>
      <c r="CJ391">
        <v>1</v>
      </c>
      <c r="CK391">
        <v>23</v>
      </c>
    </row>
    <row r="392" spans="1:89" x14ac:dyDescent="0.3">
      <c r="A392" t="s">
        <v>72</v>
      </c>
      <c r="B392" t="s">
        <v>73</v>
      </c>
      <c r="C392" t="s">
        <v>74</v>
      </c>
      <c r="E392" t="str">
        <f>"GAB2011702"</f>
        <v>GAB2011702</v>
      </c>
      <c r="F392" s="3">
        <v>44824</v>
      </c>
      <c r="G392">
        <v>202306</v>
      </c>
      <c r="H392" t="s">
        <v>75</v>
      </c>
      <c r="I392" t="s">
        <v>76</v>
      </c>
      <c r="J392" t="s">
        <v>77</v>
      </c>
      <c r="L392" t="s">
        <v>78</v>
      </c>
      <c r="M392" t="s">
        <v>79</v>
      </c>
      <c r="N392" t="s">
        <v>1177</v>
      </c>
      <c r="O392" t="s">
        <v>124</v>
      </c>
      <c r="P392" t="str">
        <f>"CT076128"</f>
        <v>CT076128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52.2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3.1</v>
      </c>
      <c r="BJ392">
        <v>13.5</v>
      </c>
      <c r="BK392">
        <v>14</v>
      </c>
      <c r="BL392">
        <v>141.65</v>
      </c>
      <c r="BM392">
        <v>21.25</v>
      </c>
      <c r="BN392">
        <v>162.9</v>
      </c>
      <c r="BO392">
        <v>162.9</v>
      </c>
      <c r="BQ392" t="s">
        <v>1178</v>
      </c>
      <c r="BR392" t="s">
        <v>83</v>
      </c>
      <c r="BS392" s="3">
        <v>44827</v>
      </c>
      <c r="BT392" s="4">
        <v>0.4291666666666667</v>
      </c>
      <c r="BU392" t="s">
        <v>251</v>
      </c>
      <c r="BV392" t="s">
        <v>106</v>
      </c>
      <c r="BY392">
        <v>67286.7</v>
      </c>
      <c r="CA392" t="s">
        <v>1179</v>
      </c>
      <c r="CC392" t="s">
        <v>79</v>
      </c>
      <c r="CD392">
        <v>2</v>
      </c>
      <c r="CE392" t="s">
        <v>128</v>
      </c>
      <c r="CI392">
        <v>3</v>
      </c>
      <c r="CJ392">
        <v>3</v>
      </c>
      <c r="CK392">
        <v>41</v>
      </c>
    </row>
    <row r="393" spans="1:89" x14ac:dyDescent="0.3">
      <c r="A393" t="s">
        <v>72</v>
      </c>
      <c r="B393" t="s">
        <v>73</v>
      </c>
      <c r="C393" t="s">
        <v>74</v>
      </c>
      <c r="E393" t="str">
        <f>"GAB2011689"</f>
        <v>GAB2011689</v>
      </c>
      <c r="F393" s="3">
        <v>44824</v>
      </c>
      <c r="G393">
        <v>202306</v>
      </c>
      <c r="H393" t="s">
        <v>75</v>
      </c>
      <c r="I393" t="s">
        <v>76</v>
      </c>
      <c r="J393" t="s">
        <v>77</v>
      </c>
      <c r="L393" t="s">
        <v>410</v>
      </c>
      <c r="M393" t="s">
        <v>411</v>
      </c>
      <c r="N393" t="s">
        <v>412</v>
      </c>
      <c r="O393" t="s">
        <v>81</v>
      </c>
      <c r="P393" t="str">
        <f>"CT076127"</f>
        <v>CT076127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37.97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0.2</v>
      </c>
      <c r="BJ393">
        <v>2</v>
      </c>
      <c r="BK393">
        <v>2</v>
      </c>
      <c r="BL393">
        <v>99.21</v>
      </c>
      <c r="BM393">
        <v>14.88</v>
      </c>
      <c r="BN393">
        <v>114.09</v>
      </c>
      <c r="BO393">
        <v>114.09</v>
      </c>
      <c r="BQ393" t="s">
        <v>413</v>
      </c>
      <c r="BR393" t="s">
        <v>83</v>
      </c>
      <c r="BS393" s="3">
        <v>44825</v>
      </c>
      <c r="BT393" s="4">
        <v>0.69097222222222221</v>
      </c>
      <c r="BU393" t="s">
        <v>1180</v>
      </c>
      <c r="BV393" t="s">
        <v>106</v>
      </c>
      <c r="BY393">
        <v>10155.6</v>
      </c>
      <c r="BZ393" t="s">
        <v>86</v>
      </c>
      <c r="CA393" t="s">
        <v>415</v>
      </c>
      <c r="CC393" t="s">
        <v>411</v>
      </c>
      <c r="CD393">
        <v>7130</v>
      </c>
      <c r="CE393" t="s">
        <v>108</v>
      </c>
      <c r="CI393">
        <v>1</v>
      </c>
      <c r="CJ393">
        <v>1</v>
      </c>
      <c r="CK393">
        <v>24</v>
      </c>
    </row>
    <row r="394" spans="1:89" x14ac:dyDescent="0.3">
      <c r="A394" t="s">
        <v>72</v>
      </c>
      <c r="B394" t="s">
        <v>73</v>
      </c>
      <c r="C394" t="s">
        <v>74</v>
      </c>
      <c r="E394" t="str">
        <f>"GAB2011694"</f>
        <v>GAB2011694</v>
      </c>
      <c r="F394" s="3">
        <v>44824</v>
      </c>
      <c r="G394">
        <v>202306</v>
      </c>
      <c r="H394" t="s">
        <v>75</v>
      </c>
      <c r="I394" t="s">
        <v>76</v>
      </c>
      <c r="J394" t="s">
        <v>77</v>
      </c>
      <c r="L394" t="s">
        <v>334</v>
      </c>
      <c r="M394" t="s">
        <v>335</v>
      </c>
      <c r="N394" t="s">
        <v>336</v>
      </c>
      <c r="O394" t="s">
        <v>81</v>
      </c>
      <c r="P394" t="str">
        <f>"CT076131"</f>
        <v>CT076131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64.11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0.2</v>
      </c>
      <c r="BJ394">
        <v>2.1</v>
      </c>
      <c r="BK394">
        <v>2.5</v>
      </c>
      <c r="BL394">
        <v>167.52</v>
      </c>
      <c r="BM394">
        <v>25.13</v>
      </c>
      <c r="BN394">
        <v>192.65</v>
      </c>
      <c r="BO394">
        <v>192.65</v>
      </c>
      <c r="BQ394" t="s">
        <v>337</v>
      </c>
      <c r="BR394" t="s">
        <v>83</v>
      </c>
      <c r="BS394" s="3">
        <v>44826</v>
      </c>
      <c r="BT394" s="4">
        <v>0.41319444444444442</v>
      </c>
      <c r="BU394" t="s">
        <v>1181</v>
      </c>
      <c r="BV394" t="s">
        <v>85</v>
      </c>
      <c r="BY394">
        <v>10585.26</v>
      </c>
      <c r="BZ394" t="s">
        <v>86</v>
      </c>
      <c r="CA394" t="s">
        <v>512</v>
      </c>
      <c r="CC394" t="s">
        <v>335</v>
      </c>
      <c r="CD394">
        <v>8301</v>
      </c>
      <c r="CE394" t="s">
        <v>108</v>
      </c>
      <c r="CI394">
        <v>1</v>
      </c>
      <c r="CJ394">
        <v>2</v>
      </c>
      <c r="CK394">
        <v>23</v>
      </c>
    </row>
    <row r="395" spans="1:89" x14ac:dyDescent="0.3">
      <c r="A395" t="s">
        <v>72</v>
      </c>
      <c r="B395" t="s">
        <v>73</v>
      </c>
      <c r="C395" t="s">
        <v>74</v>
      </c>
      <c r="E395" t="str">
        <f>"GAB2011695"</f>
        <v>GAB2011695</v>
      </c>
      <c r="F395" s="3">
        <v>44824</v>
      </c>
      <c r="G395">
        <v>202306</v>
      </c>
      <c r="H395" t="s">
        <v>75</v>
      </c>
      <c r="I395" t="s">
        <v>76</v>
      </c>
      <c r="J395" t="s">
        <v>77</v>
      </c>
      <c r="L395" t="s">
        <v>78</v>
      </c>
      <c r="M395" t="s">
        <v>79</v>
      </c>
      <c r="N395" t="s">
        <v>1182</v>
      </c>
      <c r="O395" t="s">
        <v>81</v>
      </c>
      <c r="P395" t="str">
        <f>"CT076132"</f>
        <v>CT076132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33.74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15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0.1</v>
      </c>
      <c r="BJ395">
        <v>2.1</v>
      </c>
      <c r="BK395">
        <v>2.5</v>
      </c>
      <c r="BL395">
        <v>103.16</v>
      </c>
      <c r="BM395">
        <v>15.47</v>
      </c>
      <c r="BN395">
        <v>118.63</v>
      </c>
      <c r="BO395">
        <v>118.63</v>
      </c>
      <c r="BQ395" t="s">
        <v>1183</v>
      </c>
      <c r="BR395" t="s">
        <v>83</v>
      </c>
      <c r="BS395" s="3">
        <v>44826</v>
      </c>
      <c r="BT395" s="4">
        <v>0.70833333333333337</v>
      </c>
      <c r="BU395" t="s">
        <v>1184</v>
      </c>
      <c r="BV395" t="s">
        <v>106</v>
      </c>
      <c r="BY395">
        <v>10533.29</v>
      </c>
      <c r="BZ395" t="s">
        <v>181</v>
      </c>
      <c r="CA395" t="s">
        <v>1185</v>
      </c>
      <c r="CC395" t="s">
        <v>79</v>
      </c>
      <c r="CD395">
        <v>152</v>
      </c>
      <c r="CE395" t="s">
        <v>108</v>
      </c>
      <c r="CI395">
        <v>1</v>
      </c>
      <c r="CJ395">
        <v>2</v>
      </c>
      <c r="CK395">
        <v>21</v>
      </c>
    </row>
    <row r="396" spans="1:89" x14ac:dyDescent="0.3">
      <c r="A396" t="s">
        <v>72</v>
      </c>
      <c r="B396" t="s">
        <v>73</v>
      </c>
      <c r="C396" t="s">
        <v>74</v>
      </c>
      <c r="E396" t="str">
        <f>"GAB2011696"</f>
        <v>GAB2011696</v>
      </c>
      <c r="F396" s="3">
        <v>44824</v>
      </c>
      <c r="G396">
        <v>202306</v>
      </c>
      <c r="H396" t="s">
        <v>75</v>
      </c>
      <c r="I396" t="s">
        <v>76</v>
      </c>
      <c r="J396" t="s">
        <v>77</v>
      </c>
      <c r="L396" t="s">
        <v>722</v>
      </c>
      <c r="M396" t="s">
        <v>723</v>
      </c>
      <c r="N396" t="s">
        <v>724</v>
      </c>
      <c r="O396" t="s">
        <v>81</v>
      </c>
      <c r="P396" t="str">
        <f>"CT076133"</f>
        <v>CT076133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64.11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0.3</v>
      </c>
      <c r="BJ396">
        <v>2.4</v>
      </c>
      <c r="BK396">
        <v>2.5</v>
      </c>
      <c r="BL396">
        <v>167.52</v>
      </c>
      <c r="BM396">
        <v>25.13</v>
      </c>
      <c r="BN396">
        <v>192.65</v>
      </c>
      <c r="BO396">
        <v>192.65</v>
      </c>
      <c r="BQ396" t="s">
        <v>725</v>
      </c>
      <c r="BR396" t="s">
        <v>83</v>
      </c>
      <c r="BS396" s="3">
        <v>44825</v>
      </c>
      <c r="BT396" s="4">
        <v>0.38472222222222219</v>
      </c>
      <c r="BU396" t="s">
        <v>1186</v>
      </c>
      <c r="BV396" t="s">
        <v>85</v>
      </c>
      <c r="BY396">
        <v>12145.64</v>
      </c>
      <c r="BZ396" t="s">
        <v>86</v>
      </c>
      <c r="CA396" t="s">
        <v>727</v>
      </c>
      <c r="CC396" t="s">
        <v>723</v>
      </c>
      <c r="CD396">
        <v>1900</v>
      </c>
      <c r="CE396" t="s">
        <v>115</v>
      </c>
      <c r="CI396">
        <v>1</v>
      </c>
      <c r="CJ396">
        <v>1</v>
      </c>
      <c r="CK396">
        <v>23</v>
      </c>
    </row>
    <row r="397" spans="1:89" x14ac:dyDescent="0.3">
      <c r="A397" t="s">
        <v>72</v>
      </c>
      <c r="B397" t="s">
        <v>73</v>
      </c>
      <c r="C397" t="s">
        <v>74</v>
      </c>
      <c r="E397" t="str">
        <f>"GAB2011698"</f>
        <v>GAB2011698</v>
      </c>
      <c r="F397" s="3">
        <v>44824</v>
      </c>
      <c r="G397">
        <v>202306</v>
      </c>
      <c r="H397" t="s">
        <v>75</v>
      </c>
      <c r="I397" t="s">
        <v>76</v>
      </c>
      <c r="J397" t="s">
        <v>77</v>
      </c>
      <c r="L397" t="s">
        <v>278</v>
      </c>
      <c r="M397" t="s">
        <v>279</v>
      </c>
      <c r="N397" t="s">
        <v>1187</v>
      </c>
      <c r="O397" t="s">
        <v>81</v>
      </c>
      <c r="P397" t="str">
        <f>"CT076121"</f>
        <v>CT076121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33.74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0.2</v>
      </c>
      <c r="BJ397">
        <v>2.2000000000000002</v>
      </c>
      <c r="BK397">
        <v>2.5</v>
      </c>
      <c r="BL397">
        <v>88.16</v>
      </c>
      <c r="BM397">
        <v>13.22</v>
      </c>
      <c r="BN397">
        <v>101.38</v>
      </c>
      <c r="BO397">
        <v>101.38</v>
      </c>
      <c r="BR397" t="s">
        <v>83</v>
      </c>
      <c r="BS397" s="3">
        <v>44825</v>
      </c>
      <c r="BT397" s="4">
        <v>0.3666666666666667</v>
      </c>
      <c r="BU397" t="s">
        <v>794</v>
      </c>
      <c r="BV397" t="s">
        <v>85</v>
      </c>
      <c r="BY397">
        <v>11077.5</v>
      </c>
      <c r="BZ397" t="s">
        <v>86</v>
      </c>
      <c r="CA397" t="s">
        <v>351</v>
      </c>
      <c r="CC397" t="s">
        <v>279</v>
      </c>
      <c r="CD397">
        <v>6001</v>
      </c>
      <c r="CE397" t="s">
        <v>108</v>
      </c>
      <c r="CI397">
        <v>1</v>
      </c>
      <c r="CJ397">
        <v>1</v>
      </c>
      <c r="CK397">
        <v>21</v>
      </c>
    </row>
    <row r="398" spans="1:89" x14ac:dyDescent="0.3">
      <c r="A398" t="s">
        <v>72</v>
      </c>
      <c r="B398" t="s">
        <v>73</v>
      </c>
      <c r="C398" t="s">
        <v>74</v>
      </c>
      <c r="E398" t="str">
        <f>"GAB2011699"</f>
        <v>GAB2011699</v>
      </c>
      <c r="F398" s="3">
        <v>44824</v>
      </c>
      <c r="G398">
        <v>202306</v>
      </c>
      <c r="H398" t="s">
        <v>75</v>
      </c>
      <c r="I398" t="s">
        <v>76</v>
      </c>
      <c r="J398" t="s">
        <v>77</v>
      </c>
      <c r="L398" t="s">
        <v>194</v>
      </c>
      <c r="M398" t="s">
        <v>195</v>
      </c>
      <c r="N398" t="s">
        <v>196</v>
      </c>
      <c r="O398" t="s">
        <v>81</v>
      </c>
      <c r="P398" t="str">
        <f>"CT076122"</f>
        <v>CT076122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52.3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0.2</v>
      </c>
      <c r="BJ398">
        <v>1.5</v>
      </c>
      <c r="BK398">
        <v>1.5</v>
      </c>
      <c r="BL398">
        <v>136.66</v>
      </c>
      <c r="BM398">
        <v>20.5</v>
      </c>
      <c r="BN398">
        <v>157.16</v>
      </c>
      <c r="BO398">
        <v>157.16</v>
      </c>
      <c r="BQ398" t="s">
        <v>1188</v>
      </c>
      <c r="BR398" t="s">
        <v>83</v>
      </c>
      <c r="BS398" s="3">
        <v>44825</v>
      </c>
      <c r="BT398" s="4">
        <v>0.58402777777777781</v>
      </c>
      <c r="BU398" t="s">
        <v>198</v>
      </c>
      <c r="BV398" t="s">
        <v>85</v>
      </c>
      <c r="BY398">
        <v>7548.87</v>
      </c>
      <c r="BZ398" t="s">
        <v>86</v>
      </c>
      <c r="CA398" t="s">
        <v>199</v>
      </c>
      <c r="CC398" t="s">
        <v>195</v>
      </c>
      <c r="CD398">
        <v>555</v>
      </c>
      <c r="CE398" t="s">
        <v>122</v>
      </c>
      <c r="CI398">
        <v>1</v>
      </c>
      <c r="CJ398">
        <v>1</v>
      </c>
      <c r="CK398">
        <v>23</v>
      </c>
    </row>
    <row r="399" spans="1:89" x14ac:dyDescent="0.3">
      <c r="A399" t="s">
        <v>72</v>
      </c>
      <c r="B399" t="s">
        <v>73</v>
      </c>
      <c r="C399" t="s">
        <v>74</v>
      </c>
      <c r="E399" t="str">
        <f>"GAB2011700"</f>
        <v>GAB2011700</v>
      </c>
      <c r="F399" s="3">
        <v>44824</v>
      </c>
      <c r="G399">
        <v>202306</v>
      </c>
      <c r="H399" t="s">
        <v>75</v>
      </c>
      <c r="I399" t="s">
        <v>76</v>
      </c>
      <c r="J399" t="s">
        <v>77</v>
      </c>
      <c r="L399" t="s">
        <v>75</v>
      </c>
      <c r="M399" t="s">
        <v>76</v>
      </c>
      <c r="N399" t="s">
        <v>230</v>
      </c>
      <c r="O399" t="s">
        <v>81</v>
      </c>
      <c r="P399" t="str">
        <f>"CT076123"</f>
        <v>CT076123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21.09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0.2</v>
      </c>
      <c r="BJ399">
        <v>1.8</v>
      </c>
      <c r="BK399">
        <v>2</v>
      </c>
      <c r="BL399">
        <v>55.1</v>
      </c>
      <c r="BM399">
        <v>8.27</v>
      </c>
      <c r="BN399">
        <v>63.37</v>
      </c>
      <c r="BO399">
        <v>63.37</v>
      </c>
      <c r="BQ399" t="s">
        <v>231</v>
      </c>
      <c r="BR399" t="s">
        <v>83</v>
      </c>
      <c r="BS399" s="3">
        <v>44825</v>
      </c>
      <c r="BT399" s="4">
        <v>0.71944444444444444</v>
      </c>
      <c r="BU399" t="s">
        <v>1189</v>
      </c>
      <c r="BV399" t="s">
        <v>106</v>
      </c>
      <c r="BY399">
        <v>8905.68</v>
      </c>
      <c r="BZ399" t="s">
        <v>86</v>
      </c>
      <c r="CA399" t="s">
        <v>233</v>
      </c>
      <c r="CC399" t="s">
        <v>76</v>
      </c>
      <c r="CD399">
        <v>7806</v>
      </c>
      <c r="CE399" t="s">
        <v>122</v>
      </c>
      <c r="CI399">
        <v>1</v>
      </c>
      <c r="CJ399">
        <v>1</v>
      </c>
      <c r="CK399">
        <v>22</v>
      </c>
    </row>
    <row r="400" spans="1:89" x14ac:dyDescent="0.3">
      <c r="A400" t="s">
        <v>72</v>
      </c>
      <c r="B400" t="s">
        <v>73</v>
      </c>
      <c r="C400" t="s">
        <v>74</v>
      </c>
      <c r="E400" t="str">
        <f>"GAB2011701"</f>
        <v>GAB2011701</v>
      </c>
      <c r="F400" s="3">
        <v>44824</v>
      </c>
      <c r="G400">
        <v>202306</v>
      </c>
      <c r="H400" t="s">
        <v>75</v>
      </c>
      <c r="I400" t="s">
        <v>76</v>
      </c>
      <c r="J400" t="s">
        <v>77</v>
      </c>
      <c r="L400" t="s">
        <v>75</v>
      </c>
      <c r="M400" t="s">
        <v>76</v>
      </c>
      <c r="N400" t="s">
        <v>380</v>
      </c>
      <c r="O400" t="s">
        <v>81</v>
      </c>
      <c r="P400" t="str">
        <f>"CT076135"</f>
        <v>CT076135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21.09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2.1</v>
      </c>
      <c r="BK400">
        <v>2.5</v>
      </c>
      <c r="BL400">
        <v>55.1</v>
      </c>
      <c r="BM400">
        <v>8.27</v>
      </c>
      <c r="BN400">
        <v>63.37</v>
      </c>
      <c r="BO400">
        <v>63.37</v>
      </c>
      <c r="BQ400" t="s">
        <v>381</v>
      </c>
      <c r="BR400" t="s">
        <v>83</v>
      </c>
      <c r="BS400" s="3">
        <v>44825</v>
      </c>
      <c r="BT400" s="4">
        <v>0.38541666666666669</v>
      </c>
      <c r="BU400" t="s">
        <v>481</v>
      </c>
      <c r="BV400" t="s">
        <v>85</v>
      </c>
      <c r="BY400">
        <v>10709.57</v>
      </c>
      <c r="BZ400" t="s">
        <v>86</v>
      </c>
      <c r="CA400" t="s">
        <v>383</v>
      </c>
      <c r="CC400" t="s">
        <v>76</v>
      </c>
      <c r="CD400">
        <v>7441</v>
      </c>
      <c r="CE400" t="s">
        <v>122</v>
      </c>
      <c r="CI400">
        <v>1</v>
      </c>
      <c r="CJ400">
        <v>1</v>
      </c>
      <c r="CK400">
        <v>22</v>
      </c>
    </row>
    <row r="401" spans="1:89" x14ac:dyDescent="0.3">
      <c r="A401" t="s">
        <v>72</v>
      </c>
      <c r="B401" t="s">
        <v>73</v>
      </c>
      <c r="C401" t="s">
        <v>74</v>
      </c>
      <c r="E401" t="str">
        <f>"009940629584"</f>
        <v>009940629584</v>
      </c>
      <c r="F401" s="3">
        <v>44824</v>
      </c>
      <c r="G401">
        <v>202306</v>
      </c>
      <c r="H401" t="s">
        <v>89</v>
      </c>
      <c r="I401" t="s">
        <v>90</v>
      </c>
      <c r="J401" t="s">
        <v>358</v>
      </c>
      <c r="L401" t="s">
        <v>289</v>
      </c>
      <c r="M401" t="s">
        <v>290</v>
      </c>
      <c r="N401" t="s">
        <v>91</v>
      </c>
      <c r="O401" t="s">
        <v>81</v>
      </c>
      <c r="P401" t="str">
        <f>"NA"</f>
        <v>NA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202.38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2</v>
      </c>
      <c r="BI401">
        <v>15</v>
      </c>
      <c r="BJ401">
        <v>3.6</v>
      </c>
      <c r="BK401">
        <v>15</v>
      </c>
      <c r="BL401">
        <v>528.79999999999995</v>
      </c>
      <c r="BM401">
        <v>79.319999999999993</v>
      </c>
      <c r="BN401">
        <v>608.12</v>
      </c>
      <c r="BO401">
        <v>608.12</v>
      </c>
      <c r="BQ401" t="s">
        <v>368</v>
      </c>
      <c r="BR401" t="s">
        <v>364</v>
      </c>
      <c r="BS401" s="3">
        <v>44826</v>
      </c>
      <c r="BT401" s="4">
        <v>0.39583333333333331</v>
      </c>
      <c r="BU401" t="s">
        <v>1024</v>
      </c>
      <c r="BV401" t="s">
        <v>106</v>
      </c>
      <c r="BY401">
        <v>18000</v>
      </c>
      <c r="BZ401" t="s">
        <v>86</v>
      </c>
      <c r="CC401" t="s">
        <v>290</v>
      </c>
      <c r="CD401">
        <v>4000</v>
      </c>
      <c r="CE401" t="s">
        <v>128</v>
      </c>
      <c r="CI401">
        <v>1</v>
      </c>
      <c r="CJ401">
        <v>2</v>
      </c>
      <c r="CK401">
        <v>21</v>
      </c>
    </row>
    <row r="402" spans="1:89" x14ac:dyDescent="0.3">
      <c r="A402" t="s">
        <v>72</v>
      </c>
      <c r="B402" t="s">
        <v>73</v>
      </c>
      <c r="C402" t="s">
        <v>74</v>
      </c>
      <c r="E402" t="str">
        <f>"GAB2011690"</f>
        <v>GAB2011690</v>
      </c>
      <c r="F402" s="3">
        <v>44824</v>
      </c>
      <c r="G402">
        <v>202306</v>
      </c>
      <c r="H402" t="s">
        <v>75</v>
      </c>
      <c r="I402" t="s">
        <v>76</v>
      </c>
      <c r="J402" t="s">
        <v>77</v>
      </c>
      <c r="L402" t="s">
        <v>651</v>
      </c>
      <c r="M402" t="s">
        <v>652</v>
      </c>
      <c r="N402" t="s">
        <v>653</v>
      </c>
      <c r="O402" t="s">
        <v>124</v>
      </c>
      <c r="P402" t="str">
        <f>"CT076130"</f>
        <v>CT076130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73.63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1.8</v>
      </c>
      <c r="BJ402">
        <v>6</v>
      </c>
      <c r="BK402">
        <v>6</v>
      </c>
      <c r="BL402">
        <v>197.63</v>
      </c>
      <c r="BM402">
        <v>29.64</v>
      </c>
      <c r="BN402">
        <v>227.27</v>
      </c>
      <c r="BO402">
        <v>227.27</v>
      </c>
      <c r="BQ402" t="s">
        <v>654</v>
      </c>
      <c r="BR402" t="s">
        <v>83</v>
      </c>
      <c r="BS402" s="3">
        <v>44826</v>
      </c>
      <c r="BT402" s="4">
        <v>0.61805555555555558</v>
      </c>
      <c r="BU402" t="s">
        <v>1190</v>
      </c>
      <c r="BV402" t="s">
        <v>85</v>
      </c>
      <c r="BY402">
        <v>29786.04</v>
      </c>
      <c r="CC402" t="s">
        <v>652</v>
      </c>
      <c r="CD402">
        <v>6280</v>
      </c>
      <c r="CE402" t="s">
        <v>128</v>
      </c>
      <c r="CI402">
        <v>4</v>
      </c>
      <c r="CJ402">
        <v>2</v>
      </c>
      <c r="CK402">
        <v>43</v>
      </c>
    </row>
    <row r="403" spans="1:89" x14ac:dyDescent="0.3">
      <c r="A403" t="s">
        <v>72</v>
      </c>
      <c r="B403" t="s">
        <v>73</v>
      </c>
      <c r="C403" t="s">
        <v>74</v>
      </c>
      <c r="E403" t="str">
        <f>"009940629580"</f>
        <v>009940629580</v>
      </c>
      <c r="F403" s="3">
        <v>44824</v>
      </c>
      <c r="G403">
        <v>202306</v>
      </c>
      <c r="H403" t="s">
        <v>89</v>
      </c>
      <c r="I403" t="s">
        <v>90</v>
      </c>
      <c r="J403" t="s">
        <v>358</v>
      </c>
      <c r="L403" t="s">
        <v>283</v>
      </c>
      <c r="M403" t="s">
        <v>284</v>
      </c>
      <c r="N403" t="s">
        <v>91</v>
      </c>
      <c r="O403" t="s">
        <v>124</v>
      </c>
      <c r="P403" t="str">
        <f>"NA"</f>
        <v>NA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52.2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7.7</v>
      </c>
      <c r="BJ403">
        <v>7.3</v>
      </c>
      <c r="BK403">
        <v>8</v>
      </c>
      <c r="BL403">
        <v>141.65</v>
      </c>
      <c r="BM403">
        <v>21.25</v>
      </c>
      <c r="BN403">
        <v>162.9</v>
      </c>
      <c r="BO403">
        <v>162.9</v>
      </c>
      <c r="BQ403" t="s">
        <v>1191</v>
      </c>
      <c r="BR403" t="s">
        <v>364</v>
      </c>
      <c r="BS403" s="3">
        <v>44825</v>
      </c>
      <c r="BT403" s="4">
        <v>0.47916666666666669</v>
      </c>
      <c r="BU403" t="s">
        <v>1192</v>
      </c>
      <c r="BV403" t="s">
        <v>85</v>
      </c>
      <c r="BY403">
        <v>36738.75</v>
      </c>
      <c r="BZ403" t="s">
        <v>546</v>
      </c>
      <c r="CC403" t="s">
        <v>284</v>
      </c>
      <c r="CD403">
        <v>9300</v>
      </c>
      <c r="CE403" t="s">
        <v>128</v>
      </c>
      <c r="CI403">
        <v>3</v>
      </c>
      <c r="CJ403">
        <v>1</v>
      </c>
      <c r="CK403">
        <v>41</v>
      </c>
    </row>
    <row r="404" spans="1:89" x14ac:dyDescent="0.3">
      <c r="A404" t="s">
        <v>72</v>
      </c>
      <c r="B404" t="s">
        <v>73</v>
      </c>
      <c r="C404" t="s">
        <v>74</v>
      </c>
      <c r="E404" t="str">
        <f>"009940629583"</f>
        <v>009940629583</v>
      </c>
      <c r="F404" s="3">
        <v>44824</v>
      </c>
      <c r="G404">
        <v>202306</v>
      </c>
      <c r="H404" t="s">
        <v>89</v>
      </c>
      <c r="I404" t="s">
        <v>90</v>
      </c>
      <c r="J404" t="s">
        <v>358</v>
      </c>
      <c r="L404" t="s">
        <v>278</v>
      </c>
      <c r="M404" t="s">
        <v>279</v>
      </c>
      <c r="N404" t="s">
        <v>91</v>
      </c>
      <c r="O404" t="s">
        <v>81</v>
      </c>
      <c r="P404" t="str">
        <f>"NA"</f>
        <v>NA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33.74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2.2000000000000002</v>
      </c>
      <c r="BJ404">
        <v>2.5</v>
      </c>
      <c r="BK404">
        <v>2.5</v>
      </c>
      <c r="BL404">
        <v>88.16</v>
      </c>
      <c r="BM404">
        <v>13.22</v>
      </c>
      <c r="BN404">
        <v>101.38</v>
      </c>
      <c r="BO404">
        <v>101.38</v>
      </c>
      <c r="BQ404" t="s">
        <v>363</v>
      </c>
      <c r="BR404" t="s">
        <v>364</v>
      </c>
      <c r="BS404" s="3">
        <v>44825</v>
      </c>
      <c r="BT404" s="4">
        <v>0.62152777777777779</v>
      </c>
      <c r="BU404" t="s">
        <v>1193</v>
      </c>
      <c r="BV404" t="s">
        <v>106</v>
      </c>
      <c r="BY404">
        <v>12444.32</v>
      </c>
      <c r="BZ404" t="s">
        <v>86</v>
      </c>
      <c r="CC404" t="s">
        <v>279</v>
      </c>
      <c r="CD404">
        <v>6000</v>
      </c>
      <c r="CE404" t="s">
        <v>128</v>
      </c>
      <c r="CI404">
        <v>1</v>
      </c>
      <c r="CJ404">
        <v>1</v>
      </c>
      <c r="CK404">
        <v>21</v>
      </c>
    </row>
    <row r="405" spans="1:89" x14ac:dyDescent="0.3">
      <c r="A405" t="s">
        <v>72</v>
      </c>
      <c r="B405" t="s">
        <v>73</v>
      </c>
      <c r="C405" t="s">
        <v>74</v>
      </c>
      <c r="E405" t="str">
        <f>"009942770044"</f>
        <v>009942770044</v>
      </c>
      <c r="F405" s="3">
        <v>44819</v>
      </c>
      <c r="G405">
        <v>202306</v>
      </c>
      <c r="H405" t="s">
        <v>283</v>
      </c>
      <c r="I405" t="s">
        <v>284</v>
      </c>
      <c r="J405" t="s">
        <v>91</v>
      </c>
      <c r="L405" t="s">
        <v>334</v>
      </c>
      <c r="M405" t="s">
        <v>335</v>
      </c>
      <c r="O405" t="s">
        <v>81</v>
      </c>
      <c r="P405" t="str">
        <f>""</f>
        <v/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52.3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</v>
      </c>
      <c r="BJ405">
        <v>0.2</v>
      </c>
      <c r="BK405">
        <v>1</v>
      </c>
      <c r="BL405">
        <v>136.66</v>
      </c>
      <c r="BM405">
        <v>20.5</v>
      </c>
      <c r="BN405">
        <v>157.16</v>
      </c>
      <c r="BO405">
        <v>157.16</v>
      </c>
      <c r="BQ405" t="s">
        <v>1194</v>
      </c>
      <c r="BR405" t="s">
        <v>1191</v>
      </c>
      <c r="BS405" s="3">
        <v>44820</v>
      </c>
      <c r="BT405" s="4">
        <v>0.4375</v>
      </c>
      <c r="BU405" t="s">
        <v>1195</v>
      </c>
      <c r="BV405" t="s">
        <v>85</v>
      </c>
      <c r="BY405">
        <v>1200</v>
      </c>
      <c r="BZ405" t="s">
        <v>86</v>
      </c>
      <c r="CA405" t="s">
        <v>731</v>
      </c>
      <c r="CC405" t="s">
        <v>335</v>
      </c>
      <c r="CD405">
        <v>8300</v>
      </c>
      <c r="CE405" t="s">
        <v>128</v>
      </c>
      <c r="CI405">
        <v>2</v>
      </c>
      <c r="CJ405">
        <v>1</v>
      </c>
      <c r="CK405">
        <v>23</v>
      </c>
    </row>
    <row r="406" spans="1:89" x14ac:dyDescent="0.3">
      <c r="A406" t="s">
        <v>72</v>
      </c>
      <c r="B406" t="s">
        <v>73</v>
      </c>
      <c r="C406" t="s">
        <v>74</v>
      </c>
      <c r="E406" t="str">
        <f>"009941653410"</f>
        <v>009941653410</v>
      </c>
      <c r="F406" s="3">
        <v>44824</v>
      </c>
      <c r="G406">
        <v>202306</v>
      </c>
      <c r="H406" t="s">
        <v>278</v>
      </c>
      <c r="I406" t="s">
        <v>279</v>
      </c>
      <c r="J406" t="s">
        <v>1196</v>
      </c>
      <c r="L406" t="s">
        <v>75</v>
      </c>
      <c r="M406" t="s">
        <v>76</v>
      </c>
      <c r="N406" t="s">
        <v>91</v>
      </c>
      <c r="O406" t="s">
        <v>645</v>
      </c>
      <c r="P406" t="str">
        <f>""</f>
        <v/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50.62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1</v>
      </c>
      <c r="BJ406">
        <v>0.2</v>
      </c>
      <c r="BK406">
        <v>1</v>
      </c>
      <c r="BL406">
        <v>132.26</v>
      </c>
      <c r="BM406">
        <v>19.84</v>
      </c>
      <c r="BN406">
        <v>152.1</v>
      </c>
      <c r="BO406">
        <v>152.1</v>
      </c>
      <c r="BQ406" t="s">
        <v>1197</v>
      </c>
      <c r="BR406" t="s">
        <v>363</v>
      </c>
      <c r="BS406" s="3">
        <v>44825</v>
      </c>
      <c r="BT406" s="4">
        <v>0.41666666666666669</v>
      </c>
      <c r="BU406" t="s">
        <v>1198</v>
      </c>
      <c r="BV406" t="s">
        <v>85</v>
      </c>
      <c r="BY406">
        <v>1200</v>
      </c>
      <c r="BZ406" t="s">
        <v>546</v>
      </c>
      <c r="CC406" t="s">
        <v>76</v>
      </c>
      <c r="CD406">
        <v>7460</v>
      </c>
      <c r="CE406" t="s">
        <v>128</v>
      </c>
      <c r="CI406">
        <v>1</v>
      </c>
      <c r="CJ406">
        <v>1</v>
      </c>
      <c r="CK406">
        <v>31</v>
      </c>
    </row>
    <row r="407" spans="1:89" x14ac:dyDescent="0.3">
      <c r="A407" t="s">
        <v>72</v>
      </c>
      <c r="B407" t="s">
        <v>73</v>
      </c>
      <c r="C407" t="s">
        <v>74</v>
      </c>
      <c r="E407" t="str">
        <f>"009941653409"</f>
        <v>009941653409</v>
      </c>
      <c r="F407" s="3">
        <v>44824</v>
      </c>
      <c r="G407">
        <v>202306</v>
      </c>
      <c r="H407" t="s">
        <v>278</v>
      </c>
      <c r="I407" t="s">
        <v>279</v>
      </c>
      <c r="J407" t="s">
        <v>91</v>
      </c>
      <c r="L407" t="s">
        <v>89</v>
      </c>
      <c r="M407" t="s">
        <v>90</v>
      </c>
      <c r="N407" t="s">
        <v>91</v>
      </c>
      <c r="O407" t="s">
        <v>645</v>
      </c>
      <c r="P407" t="str">
        <f>""</f>
        <v/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50.62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2</v>
      </c>
      <c r="BJ407">
        <v>2.2000000000000002</v>
      </c>
      <c r="BK407">
        <v>3</v>
      </c>
      <c r="BL407">
        <v>132.26</v>
      </c>
      <c r="BM407">
        <v>19.84</v>
      </c>
      <c r="BN407">
        <v>152.1</v>
      </c>
      <c r="BO407">
        <v>152.1</v>
      </c>
      <c r="BQ407" t="s">
        <v>649</v>
      </c>
      <c r="BR407" t="s">
        <v>363</v>
      </c>
      <c r="BS407" s="3">
        <v>44825</v>
      </c>
      <c r="BT407" s="4">
        <v>0.39374999999999999</v>
      </c>
      <c r="BU407" t="s">
        <v>1142</v>
      </c>
      <c r="BV407" t="s">
        <v>85</v>
      </c>
      <c r="BY407">
        <v>11088</v>
      </c>
      <c r="BZ407" t="s">
        <v>546</v>
      </c>
      <c r="CA407" t="s">
        <v>94</v>
      </c>
      <c r="CC407" t="s">
        <v>90</v>
      </c>
      <c r="CD407">
        <v>46</v>
      </c>
      <c r="CE407" t="s">
        <v>128</v>
      </c>
      <c r="CI407">
        <v>1</v>
      </c>
      <c r="CJ407">
        <v>1</v>
      </c>
      <c r="CK407">
        <v>31</v>
      </c>
    </row>
    <row r="408" spans="1:89" x14ac:dyDescent="0.3">
      <c r="A408" t="s">
        <v>72</v>
      </c>
      <c r="B408" t="s">
        <v>73</v>
      </c>
      <c r="C408" t="s">
        <v>74</v>
      </c>
      <c r="E408" t="str">
        <f>"009942299066"</f>
        <v>009942299066</v>
      </c>
      <c r="F408" s="3">
        <v>44825</v>
      </c>
      <c r="G408">
        <v>202306</v>
      </c>
      <c r="H408" t="s">
        <v>909</v>
      </c>
      <c r="I408" t="s">
        <v>910</v>
      </c>
      <c r="J408" t="s">
        <v>1199</v>
      </c>
      <c r="L408" t="s">
        <v>75</v>
      </c>
      <c r="M408" t="s">
        <v>76</v>
      </c>
      <c r="N408" t="s">
        <v>91</v>
      </c>
      <c r="O408" t="s">
        <v>124</v>
      </c>
      <c r="P408" t="str">
        <f>"SAMANTHA"</f>
        <v>SAMANTHA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60.81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2</v>
      </c>
      <c r="BI408">
        <v>16</v>
      </c>
      <c r="BJ408">
        <v>18.600000000000001</v>
      </c>
      <c r="BK408">
        <v>19</v>
      </c>
      <c r="BL408">
        <v>164.14</v>
      </c>
      <c r="BM408">
        <v>24.62</v>
      </c>
      <c r="BN408">
        <v>188.76</v>
      </c>
      <c r="BO408">
        <v>188.76</v>
      </c>
      <c r="BQ408" t="s">
        <v>254</v>
      </c>
      <c r="BR408" t="s">
        <v>1200</v>
      </c>
      <c r="BS408" s="3">
        <v>44827</v>
      </c>
      <c r="BT408" s="4">
        <v>0.41597222222222219</v>
      </c>
      <c r="BU408" t="s">
        <v>1165</v>
      </c>
      <c r="BV408" t="s">
        <v>85</v>
      </c>
      <c r="BY408">
        <v>46592</v>
      </c>
      <c r="BZ408" t="s">
        <v>546</v>
      </c>
      <c r="CA408" t="s">
        <v>362</v>
      </c>
      <c r="CC408" t="s">
        <v>76</v>
      </c>
      <c r="CD408">
        <v>8001</v>
      </c>
      <c r="CE408" t="s">
        <v>128</v>
      </c>
      <c r="CI408">
        <v>3</v>
      </c>
      <c r="CJ408">
        <v>2</v>
      </c>
      <c r="CK408">
        <v>41</v>
      </c>
    </row>
    <row r="409" spans="1:89" x14ac:dyDescent="0.3">
      <c r="A409" t="s">
        <v>72</v>
      </c>
      <c r="B409" t="s">
        <v>73</v>
      </c>
      <c r="C409" t="s">
        <v>74</v>
      </c>
      <c r="E409" t="str">
        <f>"GAB2011703"</f>
        <v>GAB2011703</v>
      </c>
      <c r="F409" s="3">
        <v>44825</v>
      </c>
      <c r="G409">
        <v>202306</v>
      </c>
      <c r="H409" t="s">
        <v>75</v>
      </c>
      <c r="I409" t="s">
        <v>76</v>
      </c>
      <c r="J409" t="s">
        <v>77</v>
      </c>
      <c r="L409" t="s">
        <v>101</v>
      </c>
      <c r="M409" t="s">
        <v>102</v>
      </c>
      <c r="N409" t="s">
        <v>1201</v>
      </c>
      <c r="O409" t="s">
        <v>81</v>
      </c>
      <c r="P409" t="str">
        <f>"CT076147"</f>
        <v>CT076147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26.99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15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0.2</v>
      </c>
      <c r="BJ409">
        <v>1.8</v>
      </c>
      <c r="BK409">
        <v>2</v>
      </c>
      <c r="BL409">
        <v>85.53</v>
      </c>
      <c r="BM409">
        <v>12.83</v>
      </c>
      <c r="BN409">
        <v>98.36</v>
      </c>
      <c r="BO409">
        <v>98.36</v>
      </c>
      <c r="BQ409" t="s">
        <v>1202</v>
      </c>
      <c r="BR409" t="s">
        <v>83</v>
      </c>
      <c r="BS409" s="3">
        <v>44826</v>
      </c>
      <c r="BT409" s="4">
        <v>0.62638888888888888</v>
      </c>
      <c r="BU409" t="s">
        <v>1203</v>
      </c>
      <c r="BV409" t="s">
        <v>106</v>
      </c>
      <c r="BY409">
        <v>8779.14</v>
      </c>
      <c r="BZ409" t="s">
        <v>30</v>
      </c>
      <c r="CA409" t="s">
        <v>1162</v>
      </c>
      <c r="CC409" t="s">
        <v>102</v>
      </c>
      <c r="CD409">
        <v>1863</v>
      </c>
      <c r="CE409" t="s">
        <v>108</v>
      </c>
      <c r="CI409">
        <v>1</v>
      </c>
      <c r="CJ409">
        <v>1</v>
      </c>
      <c r="CK409">
        <v>21</v>
      </c>
    </row>
    <row r="410" spans="1:89" x14ac:dyDescent="0.3">
      <c r="A410" t="s">
        <v>72</v>
      </c>
      <c r="B410" t="s">
        <v>73</v>
      </c>
      <c r="C410" t="s">
        <v>74</v>
      </c>
      <c r="E410" t="str">
        <f>"GAB2011704"</f>
        <v>GAB2011704</v>
      </c>
      <c r="F410" s="3">
        <v>44825</v>
      </c>
      <c r="G410">
        <v>202306</v>
      </c>
      <c r="H410" t="s">
        <v>75</v>
      </c>
      <c r="I410" t="s">
        <v>76</v>
      </c>
      <c r="J410" t="s">
        <v>77</v>
      </c>
      <c r="L410" t="s">
        <v>1171</v>
      </c>
      <c r="M410" t="s">
        <v>1172</v>
      </c>
      <c r="N410" t="s">
        <v>1173</v>
      </c>
      <c r="O410" t="s">
        <v>81</v>
      </c>
      <c r="P410" t="str">
        <f>"CT076146"</f>
        <v>CT076146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64.11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15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0.2</v>
      </c>
      <c r="BJ410">
        <v>2.2000000000000002</v>
      </c>
      <c r="BK410">
        <v>2.5</v>
      </c>
      <c r="BL410">
        <v>182.52</v>
      </c>
      <c r="BM410">
        <v>27.38</v>
      </c>
      <c r="BN410">
        <v>209.9</v>
      </c>
      <c r="BO410">
        <v>209.9</v>
      </c>
      <c r="BQ410" t="s">
        <v>1174</v>
      </c>
      <c r="BR410" t="s">
        <v>83</v>
      </c>
      <c r="BS410" s="3">
        <v>44826</v>
      </c>
      <c r="BT410" s="4">
        <v>0.33333333333333331</v>
      </c>
      <c r="BU410" t="s">
        <v>1204</v>
      </c>
      <c r="BV410" t="s">
        <v>85</v>
      </c>
      <c r="BY410">
        <v>10884.3</v>
      </c>
      <c r="BZ410" t="s">
        <v>30</v>
      </c>
      <c r="CA410" t="s">
        <v>1176</v>
      </c>
      <c r="CC410" t="s">
        <v>1172</v>
      </c>
      <c r="CD410">
        <v>1982</v>
      </c>
      <c r="CE410" t="s">
        <v>122</v>
      </c>
      <c r="CI410">
        <v>1</v>
      </c>
      <c r="CJ410">
        <v>1</v>
      </c>
      <c r="CK410">
        <v>23</v>
      </c>
    </row>
    <row r="411" spans="1:89" x14ac:dyDescent="0.3">
      <c r="A411" t="s">
        <v>72</v>
      </c>
      <c r="B411" t="s">
        <v>73</v>
      </c>
      <c r="C411" t="s">
        <v>74</v>
      </c>
      <c r="E411" t="str">
        <f>"GAB2011705"</f>
        <v>GAB2011705</v>
      </c>
      <c r="F411" s="3">
        <v>44825</v>
      </c>
      <c r="G411">
        <v>202306</v>
      </c>
      <c r="H411" t="s">
        <v>75</v>
      </c>
      <c r="I411" t="s">
        <v>76</v>
      </c>
      <c r="J411" t="s">
        <v>77</v>
      </c>
      <c r="L411" t="s">
        <v>75</v>
      </c>
      <c r="M411" t="s">
        <v>76</v>
      </c>
      <c r="N411" t="s">
        <v>324</v>
      </c>
      <c r="O411" t="s">
        <v>81</v>
      </c>
      <c r="P411" t="str">
        <f>"CT076145"</f>
        <v>CT076145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21.09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0.3</v>
      </c>
      <c r="BJ411">
        <v>2.5</v>
      </c>
      <c r="BK411">
        <v>2.5</v>
      </c>
      <c r="BL411">
        <v>55.1</v>
      </c>
      <c r="BM411">
        <v>8.27</v>
      </c>
      <c r="BN411">
        <v>63.37</v>
      </c>
      <c r="BO411">
        <v>63.37</v>
      </c>
      <c r="BQ411" t="s">
        <v>325</v>
      </c>
      <c r="BR411" t="s">
        <v>83</v>
      </c>
      <c r="BS411" s="3">
        <v>44826</v>
      </c>
      <c r="BT411" s="4">
        <v>0.375</v>
      </c>
      <c r="BU411" t="s">
        <v>260</v>
      </c>
      <c r="BV411" t="s">
        <v>85</v>
      </c>
      <c r="BY411">
        <v>12545.11</v>
      </c>
      <c r="CA411" t="s">
        <v>327</v>
      </c>
      <c r="CC411" t="s">
        <v>76</v>
      </c>
      <c r="CD411">
        <v>7800</v>
      </c>
      <c r="CE411" t="s">
        <v>122</v>
      </c>
      <c r="CI411">
        <v>1</v>
      </c>
      <c r="CJ411">
        <v>1</v>
      </c>
      <c r="CK411">
        <v>22</v>
      </c>
    </row>
    <row r="412" spans="1:89" x14ac:dyDescent="0.3">
      <c r="A412" t="s">
        <v>72</v>
      </c>
      <c r="B412" t="s">
        <v>73</v>
      </c>
      <c r="C412" t="s">
        <v>74</v>
      </c>
      <c r="E412" t="str">
        <f>"GAB2011706"</f>
        <v>GAB2011706</v>
      </c>
      <c r="F412" s="3">
        <v>44825</v>
      </c>
      <c r="G412">
        <v>202306</v>
      </c>
      <c r="H412" t="s">
        <v>75</v>
      </c>
      <c r="I412" t="s">
        <v>76</v>
      </c>
      <c r="J412" t="s">
        <v>77</v>
      </c>
      <c r="L412" t="s">
        <v>334</v>
      </c>
      <c r="M412" t="s">
        <v>335</v>
      </c>
      <c r="N412" t="s">
        <v>728</v>
      </c>
      <c r="O412" t="s">
        <v>81</v>
      </c>
      <c r="P412" t="str">
        <f>"CT076144"</f>
        <v>CT076144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52.3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0.6</v>
      </c>
      <c r="BJ412">
        <v>1.7</v>
      </c>
      <c r="BK412">
        <v>2</v>
      </c>
      <c r="BL412">
        <v>136.66</v>
      </c>
      <c r="BM412">
        <v>20.5</v>
      </c>
      <c r="BN412">
        <v>157.16</v>
      </c>
      <c r="BO412">
        <v>157.16</v>
      </c>
      <c r="BQ412" t="s">
        <v>729</v>
      </c>
      <c r="BR412" t="s">
        <v>83</v>
      </c>
      <c r="BS412" s="3">
        <v>44827</v>
      </c>
      <c r="BT412" s="4">
        <v>0.42499999999999999</v>
      </c>
      <c r="BU412" t="s">
        <v>1205</v>
      </c>
      <c r="BV412" t="s">
        <v>85</v>
      </c>
      <c r="BY412">
        <v>8268.48</v>
      </c>
      <c r="CA412" t="s">
        <v>1206</v>
      </c>
      <c r="CC412" t="s">
        <v>335</v>
      </c>
      <c r="CD412">
        <v>8301</v>
      </c>
      <c r="CE412" t="s">
        <v>323</v>
      </c>
      <c r="CI412">
        <v>1</v>
      </c>
      <c r="CJ412">
        <v>2</v>
      </c>
      <c r="CK412">
        <v>23</v>
      </c>
    </row>
    <row r="413" spans="1:89" x14ac:dyDescent="0.3">
      <c r="A413" t="s">
        <v>72</v>
      </c>
      <c r="B413" t="s">
        <v>73</v>
      </c>
      <c r="C413" t="s">
        <v>74</v>
      </c>
      <c r="E413" t="str">
        <f>"GAB2011707"</f>
        <v>GAB2011707</v>
      </c>
      <c r="F413" s="3">
        <v>44825</v>
      </c>
      <c r="G413">
        <v>202306</v>
      </c>
      <c r="H413" t="s">
        <v>75</v>
      </c>
      <c r="I413" t="s">
        <v>76</v>
      </c>
      <c r="J413" t="s">
        <v>77</v>
      </c>
      <c r="L413" t="s">
        <v>184</v>
      </c>
      <c r="M413" t="s">
        <v>185</v>
      </c>
      <c r="N413" t="s">
        <v>186</v>
      </c>
      <c r="O413" t="s">
        <v>124</v>
      </c>
      <c r="P413" t="str">
        <f>"CT076140"</f>
        <v>CT076140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75.87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2</v>
      </c>
      <c r="BI413">
        <v>9.3000000000000007</v>
      </c>
      <c r="BJ413">
        <v>25.9</v>
      </c>
      <c r="BK413">
        <v>26</v>
      </c>
      <c r="BL413">
        <v>203.49</v>
      </c>
      <c r="BM413">
        <v>30.52</v>
      </c>
      <c r="BN413">
        <v>234.01</v>
      </c>
      <c r="BO413">
        <v>234.01</v>
      </c>
      <c r="BQ413" t="s">
        <v>1001</v>
      </c>
      <c r="BR413" t="s">
        <v>83</v>
      </c>
      <c r="BS413" s="3">
        <v>44827</v>
      </c>
      <c r="BT413" s="4">
        <v>0.37777777777777777</v>
      </c>
      <c r="BU413" t="s">
        <v>1207</v>
      </c>
      <c r="BV413" t="s">
        <v>85</v>
      </c>
      <c r="BY413">
        <v>129668.72</v>
      </c>
      <c r="CA413" t="s">
        <v>188</v>
      </c>
      <c r="CC413" t="s">
        <v>185</v>
      </c>
      <c r="CD413">
        <v>1449</v>
      </c>
      <c r="CE413" t="s">
        <v>128</v>
      </c>
      <c r="CI413">
        <v>3</v>
      </c>
      <c r="CJ413">
        <v>2</v>
      </c>
      <c r="CK413">
        <v>41</v>
      </c>
    </row>
    <row r="414" spans="1:89" x14ac:dyDescent="0.3">
      <c r="A414" t="s">
        <v>72</v>
      </c>
      <c r="B414" t="s">
        <v>73</v>
      </c>
      <c r="C414" t="s">
        <v>74</v>
      </c>
      <c r="E414" t="str">
        <f>"GAB2011714"</f>
        <v>GAB2011714</v>
      </c>
      <c r="F414" s="3">
        <v>44825</v>
      </c>
      <c r="G414">
        <v>202306</v>
      </c>
      <c r="H414" t="s">
        <v>75</v>
      </c>
      <c r="I414" t="s">
        <v>76</v>
      </c>
      <c r="J414" t="s">
        <v>77</v>
      </c>
      <c r="L414" t="s">
        <v>116</v>
      </c>
      <c r="M414" t="s">
        <v>117</v>
      </c>
      <c r="N414" t="s">
        <v>301</v>
      </c>
      <c r="O414" t="s">
        <v>81</v>
      </c>
      <c r="P414" t="str">
        <f>"CT076150"</f>
        <v>CT076150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26.99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0.3</v>
      </c>
      <c r="BJ414">
        <v>1.8</v>
      </c>
      <c r="BK414">
        <v>2</v>
      </c>
      <c r="BL414">
        <v>70.53</v>
      </c>
      <c r="BM414">
        <v>10.58</v>
      </c>
      <c r="BN414">
        <v>81.11</v>
      </c>
      <c r="BO414">
        <v>81.11</v>
      </c>
      <c r="BQ414" t="s">
        <v>302</v>
      </c>
      <c r="BR414" t="s">
        <v>83</v>
      </c>
      <c r="BS414" s="3">
        <v>44826</v>
      </c>
      <c r="BT414" s="4">
        <v>0.38055555555555554</v>
      </c>
      <c r="BU414" t="s">
        <v>204</v>
      </c>
      <c r="BV414" t="s">
        <v>85</v>
      </c>
      <c r="BY414">
        <v>8803.08</v>
      </c>
      <c r="CA414" t="s">
        <v>121</v>
      </c>
      <c r="CC414" t="s">
        <v>117</v>
      </c>
      <c r="CD414">
        <v>9459</v>
      </c>
      <c r="CE414" t="s">
        <v>1208</v>
      </c>
      <c r="CI414">
        <v>1</v>
      </c>
      <c r="CJ414">
        <v>1</v>
      </c>
      <c r="CK414">
        <v>21</v>
      </c>
    </row>
    <row r="415" spans="1:89" x14ac:dyDescent="0.3">
      <c r="A415" t="s">
        <v>72</v>
      </c>
      <c r="B415" t="s">
        <v>73</v>
      </c>
      <c r="C415" t="s">
        <v>74</v>
      </c>
      <c r="E415" t="str">
        <f>"GAB2011715"</f>
        <v>GAB2011715</v>
      </c>
      <c r="F415" s="3">
        <v>44825</v>
      </c>
      <c r="G415">
        <v>202306</v>
      </c>
      <c r="H415" t="s">
        <v>75</v>
      </c>
      <c r="I415" t="s">
        <v>76</v>
      </c>
      <c r="J415" t="s">
        <v>77</v>
      </c>
      <c r="L415" t="s">
        <v>75</v>
      </c>
      <c r="M415" t="s">
        <v>76</v>
      </c>
      <c r="N415" t="s">
        <v>230</v>
      </c>
      <c r="O415" t="s">
        <v>81</v>
      </c>
      <c r="P415" t="str">
        <f>"CT076100"</f>
        <v>CT076100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21.09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0.2</v>
      </c>
      <c r="BJ415">
        <v>2.4</v>
      </c>
      <c r="BK415">
        <v>2.5</v>
      </c>
      <c r="BL415">
        <v>55.1</v>
      </c>
      <c r="BM415">
        <v>8.27</v>
      </c>
      <c r="BN415">
        <v>63.37</v>
      </c>
      <c r="BO415">
        <v>63.37</v>
      </c>
      <c r="BQ415" t="s">
        <v>231</v>
      </c>
      <c r="BR415" t="s">
        <v>83</v>
      </c>
      <c r="BS415" s="3">
        <v>44826</v>
      </c>
      <c r="BT415" s="4">
        <v>0.61736111111111114</v>
      </c>
      <c r="BU415" t="s">
        <v>1209</v>
      </c>
      <c r="BV415" t="s">
        <v>106</v>
      </c>
      <c r="BY415">
        <v>11814.24</v>
      </c>
      <c r="CA415" t="s">
        <v>233</v>
      </c>
      <c r="CC415" t="s">
        <v>76</v>
      </c>
      <c r="CD415">
        <v>7806</v>
      </c>
      <c r="CE415" t="s">
        <v>108</v>
      </c>
      <c r="CI415">
        <v>1</v>
      </c>
      <c r="CJ415">
        <v>1</v>
      </c>
      <c r="CK415">
        <v>22</v>
      </c>
    </row>
    <row r="416" spans="1:89" x14ac:dyDescent="0.3">
      <c r="A416" t="s">
        <v>72</v>
      </c>
      <c r="B416" t="s">
        <v>73</v>
      </c>
      <c r="C416" t="s">
        <v>74</v>
      </c>
      <c r="E416" t="str">
        <f>"GAB2011709"</f>
        <v>GAB2011709</v>
      </c>
      <c r="F416" s="3">
        <v>44825</v>
      </c>
      <c r="G416">
        <v>202306</v>
      </c>
      <c r="H416" t="s">
        <v>75</v>
      </c>
      <c r="I416" t="s">
        <v>76</v>
      </c>
      <c r="J416" t="s">
        <v>77</v>
      </c>
      <c r="L416" t="s">
        <v>75</v>
      </c>
      <c r="M416" t="s">
        <v>76</v>
      </c>
      <c r="N416" t="s">
        <v>1210</v>
      </c>
      <c r="O416" t="s">
        <v>124</v>
      </c>
      <c r="P416" t="str">
        <f>"CT076152"</f>
        <v>CT076152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40.28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0.3</v>
      </c>
      <c r="BJ416">
        <v>2.4</v>
      </c>
      <c r="BK416">
        <v>3</v>
      </c>
      <c r="BL416">
        <v>110.5</v>
      </c>
      <c r="BM416">
        <v>16.579999999999998</v>
      </c>
      <c r="BN416">
        <v>127.08</v>
      </c>
      <c r="BO416">
        <v>127.08</v>
      </c>
      <c r="BQ416" t="s">
        <v>1211</v>
      </c>
      <c r="BR416" t="s">
        <v>83</v>
      </c>
      <c r="BS416" s="3">
        <v>44826</v>
      </c>
      <c r="BT416" s="4">
        <v>0.51458333333333328</v>
      </c>
      <c r="BU416" t="s">
        <v>158</v>
      </c>
      <c r="BV416" t="s">
        <v>85</v>
      </c>
      <c r="BY416">
        <v>12149.46</v>
      </c>
      <c r="CA416" t="s">
        <v>140</v>
      </c>
      <c r="CC416" t="s">
        <v>76</v>
      </c>
      <c r="CD416">
        <v>7550</v>
      </c>
      <c r="CE416" t="s">
        <v>128</v>
      </c>
      <c r="CI416">
        <v>3</v>
      </c>
      <c r="CJ416">
        <v>1</v>
      </c>
      <c r="CK416">
        <v>42</v>
      </c>
    </row>
    <row r="417" spans="1:89" x14ac:dyDescent="0.3">
      <c r="A417" t="s">
        <v>72</v>
      </c>
      <c r="B417" t="s">
        <v>73</v>
      </c>
      <c r="C417" t="s">
        <v>74</v>
      </c>
      <c r="E417" t="str">
        <f>"GAB2011716"</f>
        <v>GAB2011716</v>
      </c>
      <c r="F417" s="3">
        <v>44825</v>
      </c>
      <c r="G417">
        <v>202306</v>
      </c>
      <c r="H417" t="s">
        <v>75</v>
      </c>
      <c r="I417" t="s">
        <v>76</v>
      </c>
      <c r="J417" t="s">
        <v>77</v>
      </c>
      <c r="L417" t="s">
        <v>722</v>
      </c>
      <c r="M417" t="s">
        <v>723</v>
      </c>
      <c r="N417" t="s">
        <v>724</v>
      </c>
      <c r="O417" t="s">
        <v>81</v>
      </c>
      <c r="P417" t="str">
        <f>"CT076151"</f>
        <v>CT076151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75.930000000000007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0.2</v>
      </c>
      <c r="BJ417">
        <v>2.6</v>
      </c>
      <c r="BK417">
        <v>3</v>
      </c>
      <c r="BL417">
        <v>198.39</v>
      </c>
      <c r="BM417">
        <v>29.76</v>
      </c>
      <c r="BN417">
        <v>228.15</v>
      </c>
      <c r="BO417">
        <v>228.15</v>
      </c>
      <c r="BQ417" t="s">
        <v>725</v>
      </c>
      <c r="BR417" t="s">
        <v>83</v>
      </c>
      <c r="BS417" s="3">
        <v>44826</v>
      </c>
      <c r="BT417" s="4">
        <v>0.3833333333333333</v>
      </c>
      <c r="BU417" t="s">
        <v>1212</v>
      </c>
      <c r="BV417" t="s">
        <v>85</v>
      </c>
      <c r="BY417">
        <v>12767.63</v>
      </c>
      <c r="CA417" t="s">
        <v>1213</v>
      </c>
      <c r="CC417" t="s">
        <v>723</v>
      </c>
      <c r="CD417">
        <v>1900</v>
      </c>
      <c r="CE417" t="s">
        <v>423</v>
      </c>
      <c r="CI417">
        <v>1</v>
      </c>
      <c r="CJ417">
        <v>1</v>
      </c>
      <c r="CK417">
        <v>23</v>
      </c>
    </row>
    <row r="418" spans="1:89" x14ac:dyDescent="0.3">
      <c r="A418" t="s">
        <v>72</v>
      </c>
      <c r="B418" t="s">
        <v>73</v>
      </c>
      <c r="C418" t="s">
        <v>74</v>
      </c>
      <c r="E418" t="str">
        <f>"GAB2011718"</f>
        <v>GAB2011718</v>
      </c>
      <c r="F418" s="3">
        <v>44825</v>
      </c>
      <c r="G418">
        <v>202306</v>
      </c>
      <c r="H418" t="s">
        <v>75</v>
      </c>
      <c r="I418" t="s">
        <v>76</v>
      </c>
      <c r="J418" t="s">
        <v>77</v>
      </c>
      <c r="L418" t="s">
        <v>78</v>
      </c>
      <c r="M418" t="s">
        <v>79</v>
      </c>
      <c r="N418" t="s">
        <v>884</v>
      </c>
      <c r="O418" t="s">
        <v>81</v>
      </c>
      <c r="P418" t="str">
        <f>"CT076158"</f>
        <v>CT076158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26.99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0.6</v>
      </c>
      <c r="BJ418">
        <v>1.7</v>
      </c>
      <c r="BK418">
        <v>2</v>
      </c>
      <c r="BL418">
        <v>70.53</v>
      </c>
      <c r="BM418">
        <v>10.58</v>
      </c>
      <c r="BN418">
        <v>81.11</v>
      </c>
      <c r="BO418">
        <v>81.11</v>
      </c>
      <c r="BQ418" t="s">
        <v>885</v>
      </c>
      <c r="BR418" t="s">
        <v>83</v>
      </c>
      <c r="BS418" s="3">
        <v>44826</v>
      </c>
      <c r="BT418" s="4">
        <v>0.42638888888888887</v>
      </c>
      <c r="BU418" t="s">
        <v>1214</v>
      </c>
      <c r="BV418" t="s">
        <v>85</v>
      </c>
      <c r="BY418">
        <v>8416.02</v>
      </c>
      <c r="CA418" t="s">
        <v>1215</v>
      </c>
      <c r="CC418" t="s">
        <v>79</v>
      </c>
      <c r="CD418">
        <v>2</v>
      </c>
      <c r="CE418" t="s">
        <v>430</v>
      </c>
      <c r="CI418">
        <v>1</v>
      </c>
      <c r="CJ418">
        <v>1</v>
      </c>
      <c r="CK418">
        <v>21</v>
      </c>
    </row>
    <row r="419" spans="1:89" x14ac:dyDescent="0.3">
      <c r="A419" t="s">
        <v>72</v>
      </c>
      <c r="B419" t="s">
        <v>73</v>
      </c>
      <c r="C419" t="s">
        <v>74</v>
      </c>
      <c r="E419" t="str">
        <f>"GAB2011711"</f>
        <v>GAB2011711</v>
      </c>
      <c r="F419" s="3">
        <v>44825</v>
      </c>
      <c r="G419">
        <v>202306</v>
      </c>
      <c r="H419" t="s">
        <v>75</v>
      </c>
      <c r="I419" t="s">
        <v>76</v>
      </c>
      <c r="J419" t="s">
        <v>77</v>
      </c>
      <c r="L419" t="s">
        <v>696</v>
      </c>
      <c r="M419" t="s">
        <v>697</v>
      </c>
      <c r="N419" t="s">
        <v>1216</v>
      </c>
      <c r="O419" t="s">
        <v>124</v>
      </c>
      <c r="P419" t="str">
        <f>"CT076155"</f>
        <v>CT076155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52.2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0.2</v>
      </c>
      <c r="BJ419">
        <v>2.1</v>
      </c>
      <c r="BK419">
        <v>3</v>
      </c>
      <c r="BL419">
        <v>141.65</v>
      </c>
      <c r="BM419">
        <v>21.25</v>
      </c>
      <c r="BN419">
        <v>162.9</v>
      </c>
      <c r="BO419">
        <v>162.9</v>
      </c>
      <c r="BR419" t="s">
        <v>83</v>
      </c>
      <c r="BS419" s="3">
        <v>44827</v>
      </c>
      <c r="BT419" s="4">
        <v>0.33749999999999997</v>
      </c>
      <c r="BU419" t="s">
        <v>1217</v>
      </c>
      <c r="BV419" t="s">
        <v>85</v>
      </c>
      <c r="BY419">
        <v>10374</v>
      </c>
      <c r="CA419" t="s">
        <v>1218</v>
      </c>
      <c r="CC419" t="s">
        <v>697</v>
      </c>
      <c r="CD419">
        <v>1501</v>
      </c>
      <c r="CE419" t="s">
        <v>128</v>
      </c>
      <c r="CI419">
        <v>3</v>
      </c>
      <c r="CJ419">
        <v>2</v>
      </c>
      <c r="CK419">
        <v>41</v>
      </c>
    </row>
    <row r="420" spans="1:89" x14ac:dyDescent="0.3">
      <c r="A420" t="s">
        <v>72</v>
      </c>
      <c r="B420" t="s">
        <v>73</v>
      </c>
      <c r="C420" t="s">
        <v>74</v>
      </c>
      <c r="E420" t="str">
        <f>"GAB2011720"</f>
        <v>GAB2011720</v>
      </c>
      <c r="F420" s="3">
        <v>44825</v>
      </c>
      <c r="G420">
        <v>202306</v>
      </c>
      <c r="H420" t="s">
        <v>75</v>
      </c>
      <c r="I420" t="s">
        <v>76</v>
      </c>
      <c r="J420" t="s">
        <v>77</v>
      </c>
      <c r="L420" t="s">
        <v>109</v>
      </c>
      <c r="M420" t="s">
        <v>110</v>
      </c>
      <c r="N420" t="s">
        <v>111</v>
      </c>
      <c r="O420" t="s">
        <v>81</v>
      </c>
      <c r="P420" t="str">
        <f>"CT076166"</f>
        <v>CT076166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52.3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0.3</v>
      </c>
      <c r="BJ420">
        <v>1.9</v>
      </c>
      <c r="BK420">
        <v>2</v>
      </c>
      <c r="BL420">
        <v>136.66</v>
      </c>
      <c r="BM420">
        <v>20.5</v>
      </c>
      <c r="BN420">
        <v>157.16</v>
      </c>
      <c r="BO420">
        <v>157.16</v>
      </c>
      <c r="BQ420" t="s">
        <v>112</v>
      </c>
      <c r="BR420" t="s">
        <v>83</v>
      </c>
      <c r="BS420" s="3">
        <v>44826</v>
      </c>
      <c r="BT420" s="4">
        <v>0.39444444444444443</v>
      </c>
      <c r="BU420" t="s">
        <v>113</v>
      </c>
      <c r="BV420" t="s">
        <v>85</v>
      </c>
      <c r="BY420">
        <v>9747.92</v>
      </c>
      <c r="CA420" t="s">
        <v>934</v>
      </c>
      <c r="CC420" t="s">
        <v>110</v>
      </c>
      <c r="CD420">
        <v>300</v>
      </c>
      <c r="CE420" t="s">
        <v>318</v>
      </c>
      <c r="CI420">
        <v>1</v>
      </c>
      <c r="CJ420">
        <v>1</v>
      </c>
      <c r="CK420">
        <v>23</v>
      </c>
    </row>
    <row r="421" spans="1:89" x14ac:dyDescent="0.3">
      <c r="A421" t="s">
        <v>72</v>
      </c>
      <c r="B421" t="s">
        <v>73</v>
      </c>
      <c r="C421" t="s">
        <v>74</v>
      </c>
      <c r="E421" t="str">
        <f>"GAB2011721"</f>
        <v>GAB2011721</v>
      </c>
      <c r="F421" s="3">
        <v>44825</v>
      </c>
      <c r="G421">
        <v>202306</v>
      </c>
      <c r="H421" t="s">
        <v>75</v>
      </c>
      <c r="I421" t="s">
        <v>76</v>
      </c>
      <c r="J421" t="s">
        <v>77</v>
      </c>
      <c r="L421" t="s">
        <v>89</v>
      </c>
      <c r="M421" t="s">
        <v>90</v>
      </c>
      <c r="N421" t="s">
        <v>91</v>
      </c>
      <c r="O421" t="s">
        <v>81</v>
      </c>
      <c r="P421" t="str">
        <f>"ATT:MINETTE"</f>
        <v>ATT:MINETTE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33.74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0.2</v>
      </c>
      <c r="BJ421">
        <v>2.1</v>
      </c>
      <c r="BK421">
        <v>2.5</v>
      </c>
      <c r="BL421">
        <v>88.16</v>
      </c>
      <c r="BM421">
        <v>13.22</v>
      </c>
      <c r="BN421">
        <v>101.38</v>
      </c>
      <c r="BO421">
        <v>101.38</v>
      </c>
      <c r="BQ421" t="s">
        <v>92</v>
      </c>
      <c r="BR421" t="s">
        <v>83</v>
      </c>
      <c r="BS421" s="3">
        <v>44826</v>
      </c>
      <c r="BT421" s="4">
        <v>0.36527777777777781</v>
      </c>
      <c r="BU421" t="s">
        <v>93</v>
      </c>
      <c r="BV421" t="s">
        <v>85</v>
      </c>
      <c r="BY421">
        <v>10400.6</v>
      </c>
      <c r="CA421" t="s">
        <v>94</v>
      </c>
      <c r="CC421" t="s">
        <v>90</v>
      </c>
      <c r="CD421">
        <v>157</v>
      </c>
      <c r="CE421" t="s">
        <v>778</v>
      </c>
      <c r="CI421">
        <v>1</v>
      </c>
      <c r="CJ421">
        <v>1</v>
      </c>
      <c r="CK421">
        <v>21</v>
      </c>
    </row>
    <row r="422" spans="1:89" x14ac:dyDescent="0.3">
      <c r="A422" t="s">
        <v>72</v>
      </c>
      <c r="B422" t="s">
        <v>73</v>
      </c>
      <c r="C422" t="s">
        <v>74</v>
      </c>
      <c r="E422" t="str">
        <f>"GAB2011713"</f>
        <v>GAB2011713</v>
      </c>
      <c r="F422" s="3">
        <v>44825</v>
      </c>
      <c r="G422">
        <v>202306</v>
      </c>
      <c r="H422" t="s">
        <v>75</v>
      </c>
      <c r="I422" t="s">
        <v>76</v>
      </c>
      <c r="J422" t="s">
        <v>77</v>
      </c>
      <c r="L422" t="s">
        <v>89</v>
      </c>
      <c r="M422" t="s">
        <v>90</v>
      </c>
      <c r="N422" t="s">
        <v>150</v>
      </c>
      <c r="O422" t="s">
        <v>124</v>
      </c>
      <c r="P422" t="str">
        <f>"CT076141"</f>
        <v>CT076141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86.63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2</v>
      </c>
      <c r="BI422">
        <v>14.7</v>
      </c>
      <c r="BJ422">
        <v>30.8</v>
      </c>
      <c r="BK422">
        <v>31</v>
      </c>
      <c r="BL422">
        <v>231.6</v>
      </c>
      <c r="BM422">
        <v>34.74</v>
      </c>
      <c r="BN422">
        <v>266.33999999999997</v>
      </c>
      <c r="BO422">
        <v>266.33999999999997</v>
      </c>
      <c r="BQ422" t="s">
        <v>1219</v>
      </c>
      <c r="BR422" t="s">
        <v>83</v>
      </c>
      <c r="BS422" s="3">
        <v>44827</v>
      </c>
      <c r="BT422" s="4">
        <v>0.5</v>
      </c>
      <c r="BU422" t="s">
        <v>1220</v>
      </c>
      <c r="BV422" t="s">
        <v>85</v>
      </c>
      <c r="BY422">
        <v>153946.79</v>
      </c>
      <c r="CA422" t="s">
        <v>583</v>
      </c>
      <c r="CC422" t="s">
        <v>90</v>
      </c>
      <c r="CD422">
        <v>157</v>
      </c>
      <c r="CE422" t="s">
        <v>128</v>
      </c>
      <c r="CI422">
        <v>3</v>
      </c>
      <c r="CJ422">
        <v>2</v>
      </c>
      <c r="CK422">
        <v>41</v>
      </c>
    </row>
    <row r="423" spans="1:89" x14ac:dyDescent="0.3">
      <c r="A423" t="s">
        <v>72</v>
      </c>
      <c r="B423" t="s">
        <v>73</v>
      </c>
      <c r="C423" t="s">
        <v>74</v>
      </c>
      <c r="E423" t="str">
        <f>"GAB2011722"</f>
        <v>GAB2011722</v>
      </c>
      <c r="F423" s="3">
        <v>44825</v>
      </c>
      <c r="G423">
        <v>202306</v>
      </c>
      <c r="H423" t="s">
        <v>75</v>
      </c>
      <c r="I423" t="s">
        <v>76</v>
      </c>
      <c r="J423" t="s">
        <v>77</v>
      </c>
      <c r="L423" t="s">
        <v>424</v>
      </c>
      <c r="M423" t="s">
        <v>425</v>
      </c>
      <c r="N423" t="s">
        <v>426</v>
      </c>
      <c r="O423" t="s">
        <v>81</v>
      </c>
      <c r="P423" t="str">
        <f>"CT076163"</f>
        <v>CT076163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111.36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0.2</v>
      </c>
      <c r="BJ423">
        <v>4.4000000000000004</v>
      </c>
      <c r="BK423">
        <v>4.5</v>
      </c>
      <c r="BL423">
        <v>290.97000000000003</v>
      </c>
      <c r="BM423">
        <v>43.65</v>
      </c>
      <c r="BN423">
        <v>334.62</v>
      </c>
      <c r="BO423">
        <v>334.62</v>
      </c>
      <c r="BQ423" t="s">
        <v>1221</v>
      </c>
      <c r="BR423" t="s">
        <v>83</v>
      </c>
      <c r="BS423" s="3">
        <v>44827</v>
      </c>
      <c r="BT423" s="4">
        <v>0.63402777777777775</v>
      </c>
      <c r="BU423" t="s">
        <v>897</v>
      </c>
      <c r="BV423" t="s">
        <v>85</v>
      </c>
      <c r="BY423">
        <v>22051.98</v>
      </c>
      <c r="CA423" t="s">
        <v>429</v>
      </c>
      <c r="CC423" t="s">
        <v>425</v>
      </c>
      <c r="CD423">
        <v>8800</v>
      </c>
      <c r="CE423" t="s">
        <v>122</v>
      </c>
      <c r="CI423">
        <v>2</v>
      </c>
      <c r="CJ423">
        <v>2</v>
      </c>
      <c r="CK423">
        <v>23</v>
      </c>
    </row>
    <row r="424" spans="1:89" x14ac:dyDescent="0.3">
      <c r="A424" t="s">
        <v>72</v>
      </c>
      <c r="B424" t="s">
        <v>73</v>
      </c>
      <c r="C424" t="s">
        <v>74</v>
      </c>
      <c r="E424" t="str">
        <f>"GAB2011717"</f>
        <v>GAB2011717</v>
      </c>
      <c r="F424" s="3">
        <v>44825</v>
      </c>
      <c r="G424">
        <v>202306</v>
      </c>
      <c r="H424" t="s">
        <v>75</v>
      </c>
      <c r="I424" t="s">
        <v>76</v>
      </c>
      <c r="J424" t="s">
        <v>77</v>
      </c>
      <c r="L424" t="s">
        <v>1015</v>
      </c>
      <c r="M424" t="s">
        <v>1016</v>
      </c>
      <c r="N424" t="s">
        <v>1222</v>
      </c>
      <c r="O424" t="s">
        <v>124</v>
      </c>
      <c r="P424" t="str">
        <f>"CT075572"</f>
        <v>CT075572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121.05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2</v>
      </c>
      <c r="BI424">
        <v>35.799999999999997</v>
      </c>
      <c r="BJ424">
        <v>46.7</v>
      </c>
      <c r="BK424">
        <v>47</v>
      </c>
      <c r="BL424">
        <v>321.54000000000002</v>
      </c>
      <c r="BM424">
        <v>48.23</v>
      </c>
      <c r="BN424">
        <v>369.77</v>
      </c>
      <c r="BO424">
        <v>369.77</v>
      </c>
      <c r="BQ424" t="s">
        <v>774</v>
      </c>
      <c r="BR424" t="s">
        <v>83</v>
      </c>
      <c r="BS424" s="3">
        <v>44827</v>
      </c>
      <c r="BT424" s="4">
        <v>0.4375</v>
      </c>
      <c r="BU424" t="s">
        <v>1223</v>
      </c>
      <c r="BV424" t="s">
        <v>85</v>
      </c>
      <c r="BY424">
        <v>233698.42</v>
      </c>
      <c r="CA424" t="s">
        <v>1224</v>
      </c>
      <c r="CC424" t="s">
        <v>1016</v>
      </c>
      <c r="CD424">
        <v>3201</v>
      </c>
      <c r="CE424" t="s">
        <v>128</v>
      </c>
      <c r="CI424">
        <v>3</v>
      </c>
      <c r="CJ424">
        <v>2</v>
      </c>
      <c r="CK424">
        <v>41</v>
      </c>
    </row>
    <row r="425" spans="1:89" x14ac:dyDescent="0.3">
      <c r="A425" t="s">
        <v>72</v>
      </c>
      <c r="B425" t="s">
        <v>73</v>
      </c>
      <c r="C425" t="s">
        <v>74</v>
      </c>
      <c r="E425" t="str">
        <f>"GAB2011723"</f>
        <v>GAB2011723</v>
      </c>
      <c r="F425" s="3">
        <v>44825</v>
      </c>
      <c r="G425">
        <v>202306</v>
      </c>
      <c r="H425" t="s">
        <v>75</v>
      </c>
      <c r="I425" t="s">
        <v>76</v>
      </c>
      <c r="J425" t="s">
        <v>77</v>
      </c>
      <c r="L425" t="s">
        <v>526</v>
      </c>
      <c r="M425" t="s">
        <v>527</v>
      </c>
      <c r="N425" t="s">
        <v>528</v>
      </c>
      <c r="O425" t="s">
        <v>81</v>
      </c>
      <c r="P425" t="str">
        <f>"010648"</f>
        <v>010648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64.11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0.2</v>
      </c>
      <c r="BJ425">
        <v>2.1</v>
      </c>
      <c r="BK425">
        <v>2.5</v>
      </c>
      <c r="BL425">
        <v>167.52</v>
      </c>
      <c r="BM425">
        <v>25.13</v>
      </c>
      <c r="BN425">
        <v>192.65</v>
      </c>
      <c r="BO425">
        <v>192.65</v>
      </c>
      <c r="BQ425" t="s">
        <v>191</v>
      </c>
      <c r="BR425" t="s">
        <v>83</v>
      </c>
      <c r="BS425" s="3">
        <v>44826</v>
      </c>
      <c r="BT425" s="4">
        <v>0.41666666666666669</v>
      </c>
      <c r="BU425" t="s">
        <v>1225</v>
      </c>
      <c r="BV425" t="s">
        <v>85</v>
      </c>
      <c r="BY425">
        <v>10374.959999999999</v>
      </c>
      <c r="CA425" t="s">
        <v>1124</v>
      </c>
      <c r="CC425" t="s">
        <v>527</v>
      </c>
      <c r="CD425">
        <v>1739</v>
      </c>
      <c r="CE425" t="s">
        <v>122</v>
      </c>
      <c r="CI425">
        <v>1</v>
      </c>
      <c r="CJ425">
        <v>1</v>
      </c>
      <c r="CK425">
        <v>23</v>
      </c>
    </row>
    <row r="426" spans="1:89" x14ac:dyDescent="0.3">
      <c r="A426" t="s">
        <v>72</v>
      </c>
      <c r="B426" t="s">
        <v>73</v>
      </c>
      <c r="C426" t="s">
        <v>74</v>
      </c>
      <c r="E426" t="str">
        <f>"GAB2011719"</f>
        <v>GAB2011719</v>
      </c>
      <c r="F426" s="3">
        <v>44825</v>
      </c>
      <c r="G426">
        <v>202306</v>
      </c>
      <c r="H426" t="s">
        <v>75</v>
      </c>
      <c r="I426" t="s">
        <v>76</v>
      </c>
      <c r="J426" t="s">
        <v>77</v>
      </c>
      <c r="L426" t="s">
        <v>101</v>
      </c>
      <c r="M426" t="s">
        <v>102</v>
      </c>
      <c r="N426" t="s">
        <v>1226</v>
      </c>
      <c r="O426" t="s">
        <v>124</v>
      </c>
      <c r="P426" t="str">
        <f>"CT076165"</f>
        <v>CT076165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52.2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0.2</v>
      </c>
      <c r="BJ426">
        <v>2.5</v>
      </c>
      <c r="BK426">
        <v>3</v>
      </c>
      <c r="BL426">
        <v>141.65</v>
      </c>
      <c r="BM426">
        <v>21.25</v>
      </c>
      <c r="BN426">
        <v>162.9</v>
      </c>
      <c r="BO426">
        <v>162.9</v>
      </c>
      <c r="BQ426" t="s">
        <v>1227</v>
      </c>
      <c r="BR426" t="s">
        <v>83</v>
      </c>
      <c r="BS426" s="3">
        <v>44827</v>
      </c>
      <c r="BT426" s="4">
        <v>0.41944444444444445</v>
      </c>
      <c r="BU426" t="s">
        <v>1228</v>
      </c>
      <c r="BV426" t="s">
        <v>85</v>
      </c>
      <c r="BY426">
        <v>12276.36</v>
      </c>
      <c r="CA426" t="s">
        <v>882</v>
      </c>
      <c r="CC426" t="s">
        <v>102</v>
      </c>
      <c r="CD426">
        <v>2021</v>
      </c>
      <c r="CE426" t="s">
        <v>128</v>
      </c>
      <c r="CI426">
        <v>3</v>
      </c>
      <c r="CJ426">
        <v>2</v>
      </c>
      <c r="CK426">
        <v>41</v>
      </c>
    </row>
    <row r="427" spans="1:89" x14ac:dyDescent="0.3">
      <c r="A427" t="s">
        <v>72</v>
      </c>
      <c r="B427" t="s">
        <v>73</v>
      </c>
      <c r="C427" t="s">
        <v>74</v>
      </c>
      <c r="E427" t="str">
        <f>"GAB2011726"</f>
        <v>GAB2011726</v>
      </c>
      <c r="F427" s="3">
        <v>44825</v>
      </c>
      <c r="G427">
        <v>202306</v>
      </c>
      <c r="H427" t="s">
        <v>75</v>
      </c>
      <c r="I427" t="s">
        <v>76</v>
      </c>
      <c r="J427" t="s">
        <v>77</v>
      </c>
      <c r="L427" t="s">
        <v>75</v>
      </c>
      <c r="M427" t="s">
        <v>76</v>
      </c>
      <c r="N427" t="s">
        <v>380</v>
      </c>
      <c r="O427" t="s">
        <v>81</v>
      </c>
      <c r="P427" t="str">
        <f>"CT076169 CT076168"</f>
        <v>CT076169 CT076168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21.09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1</v>
      </c>
      <c r="BJ427">
        <v>2.4</v>
      </c>
      <c r="BK427">
        <v>2.5</v>
      </c>
      <c r="BL427">
        <v>55.1</v>
      </c>
      <c r="BM427">
        <v>8.27</v>
      </c>
      <c r="BN427">
        <v>63.37</v>
      </c>
      <c r="BO427">
        <v>63.37</v>
      </c>
      <c r="BQ427" t="s">
        <v>381</v>
      </c>
      <c r="BR427" t="s">
        <v>83</v>
      </c>
      <c r="BS427" s="3">
        <v>44826</v>
      </c>
      <c r="BT427" s="4">
        <v>0.37847222222222227</v>
      </c>
      <c r="BU427" t="s">
        <v>481</v>
      </c>
      <c r="BV427" t="s">
        <v>85</v>
      </c>
      <c r="BY427">
        <v>11935.62</v>
      </c>
      <c r="CA427" t="s">
        <v>383</v>
      </c>
      <c r="CC427" t="s">
        <v>76</v>
      </c>
      <c r="CD427">
        <v>7441</v>
      </c>
      <c r="CE427" t="s">
        <v>100</v>
      </c>
      <c r="CI427">
        <v>1</v>
      </c>
      <c r="CJ427">
        <v>1</v>
      </c>
      <c r="CK427">
        <v>22</v>
      </c>
    </row>
    <row r="428" spans="1:89" x14ac:dyDescent="0.3">
      <c r="A428" t="s">
        <v>72</v>
      </c>
      <c r="B428" t="s">
        <v>73</v>
      </c>
      <c r="C428" t="s">
        <v>74</v>
      </c>
      <c r="E428" t="str">
        <f>"GAB2011724"</f>
        <v>GAB2011724</v>
      </c>
      <c r="F428" s="3">
        <v>44825</v>
      </c>
      <c r="G428">
        <v>202306</v>
      </c>
      <c r="H428" t="s">
        <v>75</v>
      </c>
      <c r="I428" t="s">
        <v>76</v>
      </c>
      <c r="J428" t="s">
        <v>77</v>
      </c>
      <c r="L428" t="s">
        <v>89</v>
      </c>
      <c r="M428" t="s">
        <v>90</v>
      </c>
      <c r="N428" t="s">
        <v>147</v>
      </c>
      <c r="O428" t="s">
        <v>124</v>
      </c>
      <c r="P428" t="str">
        <f>"CT076159"</f>
        <v>CT076159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52.2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1.1000000000000001</v>
      </c>
      <c r="BJ428">
        <v>2.2999999999999998</v>
      </c>
      <c r="BK428">
        <v>3</v>
      </c>
      <c r="BL428">
        <v>141.65</v>
      </c>
      <c r="BM428">
        <v>21.25</v>
      </c>
      <c r="BN428">
        <v>162.9</v>
      </c>
      <c r="BO428">
        <v>162.9</v>
      </c>
      <c r="BQ428" t="s">
        <v>148</v>
      </c>
      <c r="BR428" t="s">
        <v>83</v>
      </c>
      <c r="BS428" s="3">
        <v>44827</v>
      </c>
      <c r="BT428" s="4">
        <v>0.5</v>
      </c>
      <c r="BU428" t="s">
        <v>1220</v>
      </c>
      <c r="BV428" t="s">
        <v>85</v>
      </c>
      <c r="BY428">
        <v>11676</v>
      </c>
      <c r="CA428" t="s">
        <v>583</v>
      </c>
      <c r="CC428" t="s">
        <v>90</v>
      </c>
      <c r="CD428">
        <v>157</v>
      </c>
      <c r="CE428" t="s">
        <v>128</v>
      </c>
      <c r="CI428">
        <v>3</v>
      </c>
      <c r="CJ428">
        <v>2</v>
      </c>
      <c r="CK428">
        <v>41</v>
      </c>
    </row>
    <row r="429" spans="1:89" x14ac:dyDescent="0.3">
      <c r="A429" t="s">
        <v>72</v>
      </c>
      <c r="B429" t="s">
        <v>73</v>
      </c>
      <c r="C429" t="s">
        <v>74</v>
      </c>
      <c r="E429" t="str">
        <f>"GAB2011725"</f>
        <v>GAB2011725</v>
      </c>
      <c r="F429" s="3">
        <v>44825</v>
      </c>
      <c r="G429">
        <v>202306</v>
      </c>
      <c r="H429" t="s">
        <v>75</v>
      </c>
      <c r="I429" t="s">
        <v>76</v>
      </c>
      <c r="J429" t="s">
        <v>77</v>
      </c>
      <c r="L429" t="s">
        <v>89</v>
      </c>
      <c r="M429" t="s">
        <v>90</v>
      </c>
      <c r="N429" t="s">
        <v>91</v>
      </c>
      <c r="O429" t="s">
        <v>124</v>
      </c>
      <c r="P429" t="str">
        <f>"ATT:KEDIBONE"</f>
        <v>ATT:KEDIBONE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52.2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1.5</v>
      </c>
      <c r="BJ429">
        <v>1.7</v>
      </c>
      <c r="BK429">
        <v>2</v>
      </c>
      <c r="BL429">
        <v>141.65</v>
      </c>
      <c r="BM429">
        <v>21.25</v>
      </c>
      <c r="BN429">
        <v>162.9</v>
      </c>
      <c r="BO429">
        <v>162.9</v>
      </c>
      <c r="BQ429" t="s">
        <v>374</v>
      </c>
      <c r="BR429" t="s">
        <v>83</v>
      </c>
      <c r="BS429" s="3">
        <v>44827</v>
      </c>
      <c r="BT429" s="4">
        <v>0.34722222222222227</v>
      </c>
      <c r="BU429" t="s">
        <v>245</v>
      </c>
      <c r="BV429" t="s">
        <v>85</v>
      </c>
      <c r="BY429">
        <v>8351.64</v>
      </c>
      <c r="CA429" t="s">
        <v>166</v>
      </c>
      <c r="CC429" t="s">
        <v>90</v>
      </c>
      <c r="CD429">
        <v>157</v>
      </c>
      <c r="CE429" t="s">
        <v>128</v>
      </c>
      <c r="CI429">
        <v>3</v>
      </c>
      <c r="CJ429">
        <v>2</v>
      </c>
      <c r="CK429">
        <v>41</v>
      </c>
    </row>
    <row r="430" spans="1:89" x14ac:dyDescent="0.3">
      <c r="A430" t="s">
        <v>72</v>
      </c>
      <c r="B430" t="s">
        <v>73</v>
      </c>
      <c r="C430" t="s">
        <v>74</v>
      </c>
      <c r="E430" t="str">
        <f>"GAB2011727"</f>
        <v>GAB2011727</v>
      </c>
      <c r="F430" s="3">
        <v>44825</v>
      </c>
      <c r="G430">
        <v>202306</v>
      </c>
      <c r="H430" t="s">
        <v>75</v>
      </c>
      <c r="I430" t="s">
        <v>76</v>
      </c>
      <c r="J430" t="s">
        <v>77</v>
      </c>
      <c r="L430" t="s">
        <v>116</v>
      </c>
      <c r="M430" t="s">
        <v>117</v>
      </c>
      <c r="N430" t="s">
        <v>476</v>
      </c>
      <c r="O430" t="s">
        <v>81</v>
      </c>
      <c r="P430" t="str">
        <f>"CT076170"</f>
        <v>CT076170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33.74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0.2</v>
      </c>
      <c r="BJ430">
        <v>2.2000000000000002</v>
      </c>
      <c r="BK430">
        <v>2.5</v>
      </c>
      <c r="BL430">
        <v>88.16</v>
      </c>
      <c r="BM430">
        <v>13.22</v>
      </c>
      <c r="BN430">
        <v>101.38</v>
      </c>
      <c r="BO430">
        <v>101.38</v>
      </c>
      <c r="BQ430" t="s">
        <v>119</v>
      </c>
      <c r="BR430" t="s">
        <v>83</v>
      </c>
      <c r="BS430" s="3">
        <v>44826</v>
      </c>
      <c r="BT430" s="4">
        <v>0.40625</v>
      </c>
      <c r="BU430" t="s">
        <v>1229</v>
      </c>
      <c r="BV430" t="s">
        <v>85</v>
      </c>
      <c r="BY430">
        <v>10880.08</v>
      </c>
      <c r="CA430" t="s">
        <v>121</v>
      </c>
      <c r="CC430" t="s">
        <v>117</v>
      </c>
      <c r="CD430">
        <v>9459</v>
      </c>
      <c r="CE430" t="s">
        <v>122</v>
      </c>
      <c r="CI430">
        <v>1</v>
      </c>
      <c r="CJ430">
        <v>1</v>
      </c>
      <c r="CK430">
        <v>21</v>
      </c>
    </row>
    <row r="431" spans="1:89" x14ac:dyDescent="0.3">
      <c r="A431" t="s">
        <v>72</v>
      </c>
      <c r="B431" t="s">
        <v>73</v>
      </c>
      <c r="C431" t="s">
        <v>74</v>
      </c>
      <c r="E431" t="str">
        <f>"GAB2011710"</f>
        <v>GAB2011710</v>
      </c>
      <c r="F431" s="3">
        <v>44825</v>
      </c>
      <c r="G431">
        <v>202306</v>
      </c>
      <c r="H431" t="s">
        <v>75</v>
      </c>
      <c r="I431" t="s">
        <v>76</v>
      </c>
      <c r="J431" t="s">
        <v>77</v>
      </c>
      <c r="L431" t="s">
        <v>397</v>
      </c>
      <c r="M431" t="s">
        <v>398</v>
      </c>
      <c r="N431" t="s">
        <v>1230</v>
      </c>
      <c r="O431" t="s">
        <v>124</v>
      </c>
      <c r="P431" t="str">
        <f>"CT076153"</f>
        <v>CT076153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57.65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0.6</v>
      </c>
      <c r="BJ431">
        <v>1.6</v>
      </c>
      <c r="BK431">
        <v>2</v>
      </c>
      <c r="BL431">
        <v>155.88999999999999</v>
      </c>
      <c r="BM431">
        <v>23.38</v>
      </c>
      <c r="BN431">
        <v>179.27</v>
      </c>
      <c r="BO431">
        <v>179.27</v>
      </c>
      <c r="BR431" t="s">
        <v>83</v>
      </c>
      <c r="BS431" s="3">
        <v>44826</v>
      </c>
      <c r="BT431" s="4">
        <v>0.65416666666666667</v>
      </c>
      <c r="BU431" t="s">
        <v>1231</v>
      </c>
      <c r="BV431" t="s">
        <v>85</v>
      </c>
      <c r="BY431">
        <v>8241.75</v>
      </c>
      <c r="CA431" t="s">
        <v>486</v>
      </c>
      <c r="CC431" t="s">
        <v>398</v>
      </c>
      <c r="CD431">
        <v>6850</v>
      </c>
      <c r="CE431" t="s">
        <v>128</v>
      </c>
      <c r="CI431">
        <v>4</v>
      </c>
      <c r="CJ431">
        <v>1</v>
      </c>
      <c r="CK431">
        <v>44</v>
      </c>
    </row>
    <row r="432" spans="1:89" x14ac:dyDescent="0.3">
      <c r="A432" t="s">
        <v>72</v>
      </c>
      <c r="B432" t="s">
        <v>73</v>
      </c>
      <c r="C432" t="s">
        <v>74</v>
      </c>
      <c r="E432" t="str">
        <f>"GAB2011712"</f>
        <v>GAB2011712</v>
      </c>
      <c r="F432" s="3">
        <v>44825</v>
      </c>
      <c r="G432">
        <v>202306</v>
      </c>
      <c r="H432" t="s">
        <v>75</v>
      </c>
      <c r="I432" t="s">
        <v>76</v>
      </c>
      <c r="J432" t="s">
        <v>77</v>
      </c>
      <c r="L432" t="s">
        <v>1232</v>
      </c>
      <c r="M432" t="s">
        <v>1233</v>
      </c>
      <c r="N432" t="s">
        <v>1234</v>
      </c>
      <c r="O432" t="s">
        <v>124</v>
      </c>
      <c r="P432" t="str">
        <f>"010643"</f>
        <v>010643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73.63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0.3</v>
      </c>
      <c r="BJ432">
        <v>2</v>
      </c>
      <c r="BK432">
        <v>2</v>
      </c>
      <c r="BL432">
        <v>197.63</v>
      </c>
      <c r="BM432">
        <v>29.64</v>
      </c>
      <c r="BN432">
        <v>227.27</v>
      </c>
      <c r="BO432">
        <v>227.27</v>
      </c>
      <c r="BQ432" t="s">
        <v>1235</v>
      </c>
      <c r="BR432" t="s">
        <v>83</v>
      </c>
      <c r="BS432" s="3">
        <v>44827</v>
      </c>
      <c r="BT432" s="4">
        <v>0.33680555555555558</v>
      </c>
      <c r="BU432" t="s">
        <v>1236</v>
      </c>
      <c r="BV432" t="s">
        <v>85</v>
      </c>
      <c r="BY432">
        <v>10069.92</v>
      </c>
      <c r="CA432" t="s">
        <v>799</v>
      </c>
      <c r="CC432" t="s">
        <v>1233</v>
      </c>
      <c r="CD432">
        <v>6670</v>
      </c>
      <c r="CE432" t="s">
        <v>128</v>
      </c>
      <c r="CI432">
        <v>4</v>
      </c>
      <c r="CJ432">
        <v>2</v>
      </c>
      <c r="CK432">
        <v>43</v>
      </c>
    </row>
    <row r="433" spans="1:89" x14ac:dyDescent="0.3">
      <c r="A433" t="s">
        <v>72</v>
      </c>
      <c r="B433" t="s">
        <v>73</v>
      </c>
      <c r="C433" t="s">
        <v>74</v>
      </c>
      <c r="E433" t="str">
        <f>"GAB2011708"</f>
        <v>GAB2011708</v>
      </c>
      <c r="F433" s="3">
        <v>44825</v>
      </c>
      <c r="G433">
        <v>202306</v>
      </c>
      <c r="H433" t="s">
        <v>75</v>
      </c>
      <c r="I433" t="s">
        <v>76</v>
      </c>
      <c r="J433" t="s">
        <v>91</v>
      </c>
      <c r="L433" t="s">
        <v>278</v>
      </c>
      <c r="M433" t="s">
        <v>279</v>
      </c>
      <c r="N433" t="s">
        <v>1237</v>
      </c>
      <c r="O433" t="s">
        <v>124</v>
      </c>
      <c r="P433" t="str">
        <f>"CT076149"</f>
        <v>CT076149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349.1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12</v>
      </c>
      <c r="BI433">
        <v>51.8</v>
      </c>
      <c r="BJ433">
        <v>152.5</v>
      </c>
      <c r="BK433">
        <v>153</v>
      </c>
      <c r="BL433">
        <v>917.41</v>
      </c>
      <c r="BM433">
        <v>137.61000000000001</v>
      </c>
      <c r="BN433">
        <v>1055.02</v>
      </c>
      <c r="BO433">
        <v>1055.02</v>
      </c>
      <c r="BQ433" t="s">
        <v>1238</v>
      </c>
      <c r="BR433" t="s">
        <v>97</v>
      </c>
      <c r="BS433" s="3">
        <v>44827</v>
      </c>
      <c r="BT433" s="4">
        <v>0.48472222222222222</v>
      </c>
      <c r="BU433" t="s">
        <v>1239</v>
      </c>
      <c r="BV433" t="s">
        <v>85</v>
      </c>
      <c r="BY433">
        <v>762592.06</v>
      </c>
      <c r="BZ433" t="s">
        <v>99</v>
      </c>
      <c r="CA433" t="s">
        <v>799</v>
      </c>
      <c r="CC433" t="s">
        <v>279</v>
      </c>
      <c r="CD433">
        <v>6055</v>
      </c>
      <c r="CE433" t="s">
        <v>128</v>
      </c>
      <c r="CI433">
        <v>3</v>
      </c>
      <c r="CJ433">
        <v>2</v>
      </c>
      <c r="CK433">
        <v>41</v>
      </c>
    </row>
    <row r="434" spans="1:89" x14ac:dyDescent="0.3">
      <c r="A434" t="s">
        <v>72</v>
      </c>
      <c r="B434" t="s">
        <v>73</v>
      </c>
      <c r="C434" t="s">
        <v>74</v>
      </c>
      <c r="E434" t="str">
        <f>"GAB2011728"</f>
        <v>GAB2011728</v>
      </c>
      <c r="F434" s="3">
        <v>44826</v>
      </c>
      <c r="G434">
        <v>202306</v>
      </c>
      <c r="H434" t="s">
        <v>75</v>
      </c>
      <c r="I434" t="s">
        <v>76</v>
      </c>
      <c r="J434" t="s">
        <v>77</v>
      </c>
      <c r="L434" t="s">
        <v>319</v>
      </c>
      <c r="M434" t="s">
        <v>320</v>
      </c>
      <c r="N434" t="s">
        <v>624</v>
      </c>
      <c r="O434" t="s">
        <v>124</v>
      </c>
      <c r="P434" t="str">
        <f>"CT076055"</f>
        <v>CT076055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73.63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5.2</v>
      </c>
      <c r="BJ434">
        <v>7.7</v>
      </c>
      <c r="BK434">
        <v>8</v>
      </c>
      <c r="BL434">
        <v>197.63</v>
      </c>
      <c r="BM434">
        <v>29.64</v>
      </c>
      <c r="BN434">
        <v>227.27</v>
      </c>
      <c r="BO434">
        <v>227.27</v>
      </c>
      <c r="BQ434" t="s">
        <v>625</v>
      </c>
      <c r="BR434" t="s">
        <v>83</v>
      </c>
      <c r="BS434" s="3">
        <v>44830</v>
      </c>
      <c r="BT434" s="4">
        <v>0.61249999999999993</v>
      </c>
      <c r="BU434" t="s">
        <v>1240</v>
      </c>
      <c r="BV434" t="s">
        <v>85</v>
      </c>
      <c r="BY434">
        <v>38466.51</v>
      </c>
      <c r="CA434" t="s">
        <v>1241</v>
      </c>
      <c r="CC434" t="s">
        <v>320</v>
      </c>
      <c r="CD434">
        <v>4420</v>
      </c>
      <c r="CE434" t="s">
        <v>128</v>
      </c>
      <c r="CI434">
        <v>4</v>
      </c>
      <c r="CJ434">
        <v>2</v>
      </c>
      <c r="CK434">
        <v>43</v>
      </c>
    </row>
    <row r="435" spans="1:89" x14ac:dyDescent="0.3">
      <c r="A435" t="s">
        <v>72</v>
      </c>
      <c r="B435" t="s">
        <v>73</v>
      </c>
      <c r="C435" t="s">
        <v>74</v>
      </c>
      <c r="E435" t="str">
        <f>"GAB2011729"</f>
        <v>GAB2011729</v>
      </c>
      <c r="F435" s="3">
        <v>44826</v>
      </c>
      <c r="G435">
        <v>202306</v>
      </c>
      <c r="H435" t="s">
        <v>75</v>
      </c>
      <c r="I435" t="s">
        <v>76</v>
      </c>
      <c r="J435" t="s">
        <v>77</v>
      </c>
      <c r="L435" t="s">
        <v>116</v>
      </c>
      <c r="M435" t="s">
        <v>117</v>
      </c>
      <c r="N435" t="s">
        <v>118</v>
      </c>
      <c r="O435" t="s">
        <v>124</v>
      </c>
      <c r="P435" t="str">
        <f>"CT076174"</f>
        <v>CT076174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52.2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3.9</v>
      </c>
      <c r="BJ435">
        <v>12.6</v>
      </c>
      <c r="BK435">
        <v>13</v>
      </c>
      <c r="BL435">
        <v>141.65</v>
      </c>
      <c r="BM435">
        <v>21.25</v>
      </c>
      <c r="BN435">
        <v>162.9</v>
      </c>
      <c r="BO435">
        <v>162.9</v>
      </c>
      <c r="BQ435" t="s">
        <v>119</v>
      </c>
      <c r="BR435" t="s">
        <v>83</v>
      </c>
      <c r="BS435" s="3">
        <v>44831</v>
      </c>
      <c r="BT435" s="4">
        <v>0.41319444444444442</v>
      </c>
      <c r="BU435" t="s">
        <v>120</v>
      </c>
      <c r="BV435" t="s">
        <v>85</v>
      </c>
      <c r="BY435">
        <v>62791.88</v>
      </c>
      <c r="CA435" t="s">
        <v>121</v>
      </c>
      <c r="CC435" t="s">
        <v>117</v>
      </c>
      <c r="CD435">
        <v>9459</v>
      </c>
      <c r="CE435" t="s">
        <v>128</v>
      </c>
      <c r="CI435">
        <v>3</v>
      </c>
      <c r="CJ435">
        <v>3</v>
      </c>
      <c r="CK435">
        <v>41</v>
      </c>
    </row>
    <row r="436" spans="1:89" x14ac:dyDescent="0.3">
      <c r="A436" t="s">
        <v>72</v>
      </c>
      <c r="B436" t="s">
        <v>73</v>
      </c>
      <c r="C436" t="s">
        <v>74</v>
      </c>
      <c r="E436" t="str">
        <f>"GAB2011732"</f>
        <v>GAB2011732</v>
      </c>
      <c r="F436" s="3">
        <v>44826</v>
      </c>
      <c r="G436">
        <v>202306</v>
      </c>
      <c r="H436" t="s">
        <v>75</v>
      </c>
      <c r="I436" t="s">
        <v>76</v>
      </c>
      <c r="J436" t="s">
        <v>77</v>
      </c>
      <c r="L436" t="s">
        <v>247</v>
      </c>
      <c r="M436" t="s">
        <v>248</v>
      </c>
      <c r="N436" t="s">
        <v>656</v>
      </c>
      <c r="O436" t="s">
        <v>124</v>
      </c>
      <c r="P436" t="str">
        <f>"CT076180"</f>
        <v>CT076180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52.2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0.7</v>
      </c>
      <c r="BJ436">
        <v>2.4</v>
      </c>
      <c r="BK436">
        <v>3</v>
      </c>
      <c r="BL436">
        <v>141.65</v>
      </c>
      <c r="BM436">
        <v>21.25</v>
      </c>
      <c r="BN436">
        <v>162.9</v>
      </c>
      <c r="BO436">
        <v>162.9</v>
      </c>
      <c r="BQ436" t="s">
        <v>657</v>
      </c>
      <c r="BR436" t="s">
        <v>83</v>
      </c>
      <c r="BS436" s="3">
        <v>44830</v>
      </c>
      <c r="BT436" s="4">
        <v>0.55833333333333335</v>
      </c>
      <c r="BU436" t="s">
        <v>1242</v>
      </c>
      <c r="BV436" t="s">
        <v>85</v>
      </c>
      <c r="BY436">
        <v>11931.28</v>
      </c>
      <c r="CA436" t="s">
        <v>1243</v>
      </c>
      <c r="CC436" t="s">
        <v>248</v>
      </c>
      <c r="CD436">
        <v>1684</v>
      </c>
      <c r="CE436" t="s">
        <v>128</v>
      </c>
      <c r="CI436">
        <v>3</v>
      </c>
      <c r="CJ436">
        <v>2</v>
      </c>
      <c r="CK436">
        <v>41</v>
      </c>
    </row>
    <row r="437" spans="1:89" x14ac:dyDescent="0.3">
      <c r="A437" t="s">
        <v>72</v>
      </c>
      <c r="B437" t="s">
        <v>73</v>
      </c>
      <c r="C437" t="s">
        <v>74</v>
      </c>
      <c r="E437" t="str">
        <f>"GAB2011734"</f>
        <v>GAB2011734</v>
      </c>
      <c r="F437" s="3">
        <v>44826</v>
      </c>
      <c r="G437">
        <v>202306</v>
      </c>
      <c r="H437" t="s">
        <v>75</v>
      </c>
      <c r="I437" t="s">
        <v>76</v>
      </c>
      <c r="J437" t="s">
        <v>77</v>
      </c>
      <c r="L437" t="s">
        <v>283</v>
      </c>
      <c r="M437" t="s">
        <v>284</v>
      </c>
      <c r="N437" t="s">
        <v>285</v>
      </c>
      <c r="O437" t="s">
        <v>124</v>
      </c>
      <c r="P437" t="str">
        <f>"CT076172"</f>
        <v>CT076172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60.81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2</v>
      </c>
      <c r="BI437">
        <v>6.8</v>
      </c>
      <c r="BJ437">
        <v>18.399999999999999</v>
      </c>
      <c r="BK437">
        <v>19</v>
      </c>
      <c r="BL437">
        <v>164.14</v>
      </c>
      <c r="BM437">
        <v>24.62</v>
      </c>
      <c r="BN437">
        <v>188.76</v>
      </c>
      <c r="BO437">
        <v>188.76</v>
      </c>
      <c r="BQ437" t="s">
        <v>254</v>
      </c>
      <c r="BR437" t="s">
        <v>83</v>
      </c>
      <c r="BS437" s="3">
        <v>44830</v>
      </c>
      <c r="BT437" s="4">
        <v>0.43055555555555558</v>
      </c>
      <c r="BU437" t="s">
        <v>1244</v>
      </c>
      <c r="BV437" t="s">
        <v>85</v>
      </c>
      <c r="BY437">
        <v>92126.03</v>
      </c>
      <c r="CA437" t="s">
        <v>1132</v>
      </c>
      <c r="CC437" t="s">
        <v>284</v>
      </c>
      <c r="CD437">
        <v>9301</v>
      </c>
      <c r="CE437" t="s">
        <v>128</v>
      </c>
      <c r="CI437">
        <v>3</v>
      </c>
      <c r="CJ437">
        <v>2</v>
      </c>
      <c r="CK437">
        <v>41</v>
      </c>
    </row>
    <row r="438" spans="1:89" x14ac:dyDescent="0.3">
      <c r="A438" t="s">
        <v>72</v>
      </c>
      <c r="B438" t="s">
        <v>73</v>
      </c>
      <c r="C438" t="s">
        <v>74</v>
      </c>
      <c r="E438" t="str">
        <f>"GAB2011738"</f>
        <v>GAB2011738</v>
      </c>
      <c r="F438" s="3">
        <v>44826</v>
      </c>
      <c r="G438">
        <v>202306</v>
      </c>
      <c r="H438" t="s">
        <v>75</v>
      </c>
      <c r="I438" t="s">
        <v>76</v>
      </c>
      <c r="J438" t="s">
        <v>77</v>
      </c>
      <c r="L438" t="s">
        <v>101</v>
      </c>
      <c r="M438" t="s">
        <v>102</v>
      </c>
      <c r="N438" t="s">
        <v>1245</v>
      </c>
      <c r="O438" t="s">
        <v>124</v>
      </c>
      <c r="P438" t="str">
        <f>"CT075749"</f>
        <v>CT075749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52.2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11.8</v>
      </c>
      <c r="BJ438">
        <v>6.6</v>
      </c>
      <c r="BK438">
        <v>12</v>
      </c>
      <c r="BL438">
        <v>141.65</v>
      </c>
      <c r="BM438">
        <v>21.25</v>
      </c>
      <c r="BN438">
        <v>162.9</v>
      </c>
      <c r="BO438">
        <v>162.9</v>
      </c>
      <c r="BQ438" t="s">
        <v>374</v>
      </c>
      <c r="BR438" t="s">
        <v>83</v>
      </c>
      <c r="BS438" s="3">
        <v>44830</v>
      </c>
      <c r="BT438" s="4">
        <v>0.35625000000000001</v>
      </c>
      <c r="BU438" t="s">
        <v>332</v>
      </c>
      <c r="BV438" t="s">
        <v>85</v>
      </c>
      <c r="BY438">
        <v>32956.47</v>
      </c>
      <c r="CA438" t="s">
        <v>333</v>
      </c>
      <c r="CC438" t="s">
        <v>102</v>
      </c>
      <c r="CD438">
        <v>1724</v>
      </c>
      <c r="CE438" t="s">
        <v>128</v>
      </c>
      <c r="CI438">
        <v>3</v>
      </c>
      <c r="CJ438">
        <v>2</v>
      </c>
      <c r="CK438">
        <v>41</v>
      </c>
    </row>
    <row r="439" spans="1:89" x14ac:dyDescent="0.3">
      <c r="A439" t="s">
        <v>72</v>
      </c>
      <c r="B439" t="s">
        <v>73</v>
      </c>
      <c r="C439" t="s">
        <v>74</v>
      </c>
      <c r="E439" t="str">
        <f>"GAB2011739"</f>
        <v>GAB2011739</v>
      </c>
      <c r="F439" s="3">
        <v>44826</v>
      </c>
      <c r="G439">
        <v>202306</v>
      </c>
      <c r="H439" t="s">
        <v>75</v>
      </c>
      <c r="I439" t="s">
        <v>76</v>
      </c>
      <c r="J439" t="s">
        <v>77</v>
      </c>
      <c r="L439" t="s">
        <v>401</v>
      </c>
      <c r="M439" t="s">
        <v>402</v>
      </c>
      <c r="N439" t="s">
        <v>1246</v>
      </c>
      <c r="O439" t="s">
        <v>124</v>
      </c>
      <c r="P439" t="str">
        <f>"BRENTON"</f>
        <v>BRENTON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299.62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5</v>
      </c>
      <c r="BI439">
        <v>67.7</v>
      </c>
      <c r="BJ439">
        <v>129.4</v>
      </c>
      <c r="BK439">
        <v>130</v>
      </c>
      <c r="BL439">
        <v>788.12</v>
      </c>
      <c r="BM439">
        <v>118.22</v>
      </c>
      <c r="BN439">
        <v>906.34</v>
      </c>
      <c r="BO439">
        <v>906.34</v>
      </c>
      <c r="BQ439" t="s">
        <v>1247</v>
      </c>
      <c r="BR439" t="s">
        <v>83</v>
      </c>
      <c r="BS439" s="3">
        <v>44830</v>
      </c>
      <c r="BT439" s="4">
        <v>0.34027777777777773</v>
      </c>
      <c r="BU439" t="s">
        <v>1248</v>
      </c>
      <c r="BV439" t="s">
        <v>85</v>
      </c>
      <c r="BY439">
        <v>647027.16</v>
      </c>
      <c r="CA439" t="s">
        <v>1249</v>
      </c>
      <c r="CC439" t="s">
        <v>402</v>
      </c>
      <c r="CD439">
        <v>1600</v>
      </c>
      <c r="CE439" t="s">
        <v>128</v>
      </c>
      <c r="CI439">
        <v>3</v>
      </c>
      <c r="CJ439">
        <v>2</v>
      </c>
      <c r="CK439">
        <v>41</v>
      </c>
    </row>
    <row r="440" spans="1:89" x14ac:dyDescent="0.3">
      <c r="A440" t="s">
        <v>72</v>
      </c>
      <c r="B440" t="s">
        <v>73</v>
      </c>
      <c r="C440" t="s">
        <v>74</v>
      </c>
      <c r="E440" t="str">
        <f>"GAB2011741"</f>
        <v>GAB2011741</v>
      </c>
      <c r="F440" s="3">
        <v>44826</v>
      </c>
      <c r="G440">
        <v>202306</v>
      </c>
      <c r="H440" t="s">
        <v>75</v>
      </c>
      <c r="I440" t="s">
        <v>76</v>
      </c>
      <c r="J440" t="s">
        <v>77</v>
      </c>
      <c r="L440" t="s">
        <v>78</v>
      </c>
      <c r="M440" t="s">
        <v>79</v>
      </c>
      <c r="N440" t="s">
        <v>1250</v>
      </c>
      <c r="O440" t="s">
        <v>124</v>
      </c>
      <c r="P440" t="str">
        <f>"010622"</f>
        <v>010622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52.2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0.1</v>
      </c>
      <c r="BJ440">
        <v>2.1</v>
      </c>
      <c r="BK440">
        <v>3</v>
      </c>
      <c r="BL440">
        <v>141.65</v>
      </c>
      <c r="BM440">
        <v>21.25</v>
      </c>
      <c r="BN440">
        <v>162.9</v>
      </c>
      <c r="BO440">
        <v>162.9</v>
      </c>
      <c r="BR440" t="s">
        <v>83</v>
      </c>
      <c r="BS440" s="3">
        <v>44830</v>
      </c>
      <c r="BT440" s="4">
        <v>0.43958333333333338</v>
      </c>
      <c r="BU440" t="s">
        <v>1251</v>
      </c>
      <c r="BV440" t="s">
        <v>85</v>
      </c>
      <c r="BY440">
        <v>10391.700000000001</v>
      </c>
      <c r="CA440" t="s">
        <v>1152</v>
      </c>
      <c r="CC440" t="s">
        <v>79</v>
      </c>
      <c r="CD440">
        <v>2</v>
      </c>
      <c r="CE440" t="s">
        <v>128</v>
      </c>
      <c r="CI440">
        <v>3</v>
      </c>
      <c r="CJ440">
        <v>2</v>
      </c>
      <c r="CK440">
        <v>41</v>
      </c>
    </row>
    <row r="441" spans="1:89" x14ac:dyDescent="0.3">
      <c r="A441" t="s">
        <v>72</v>
      </c>
      <c r="B441" t="s">
        <v>73</v>
      </c>
      <c r="C441" t="s">
        <v>74</v>
      </c>
      <c r="E441" t="str">
        <f>"GAB2011744"</f>
        <v>GAB2011744</v>
      </c>
      <c r="F441" s="3">
        <v>44826</v>
      </c>
      <c r="G441">
        <v>202306</v>
      </c>
      <c r="H441" t="s">
        <v>75</v>
      </c>
      <c r="I441" t="s">
        <v>76</v>
      </c>
      <c r="J441" t="s">
        <v>77</v>
      </c>
      <c r="L441" t="s">
        <v>78</v>
      </c>
      <c r="M441" t="s">
        <v>79</v>
      </c>
      <c r="N441" t="s">
        <v>1252</v>
      </c>
      <c r="O441" t="s">
        <v>124</v>
      </c>
      <c r="P441" t="str">
        <f>"CT076185"</f>
        <v>CT076185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52.2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1.1000000000000001</v>
      </c>
      <c r="BJ441">
        <v>2.6</v>
      </c>
      <c r="BK441">
        <v>3</v>
      </c>
      <c r="BL441">
        <v>141.65</v>
      </c>
      <c r="BM441">
        <v>21.25</v>
      </c>
      <c r="BN441">
        <v>162.9</v>
      </c>
      <c r="BO441">
        <v>162.9</v>
      </c>
      <c r="BQ441" t="s">
        <v>1253</v>
      </c>
      <c r="BR441" t="s">
        <v>83</v>
      </c>
      <c r="BS441" s="3">
        <v>44830</v>
      </c>
      <c r="BT441" s="4">
        <v>0.57152777777777775</v>
      </c>
      <c r="BU441" t="s">
        <v>1254</v>
      </c>
      <c r="BV441" t="s">
        <v>85</v>
      </c>
      <c r="BY441">
        <v>12805.17</v>
      </c>
      <c r="CA441" t="s">
        <v>1152</v>
      </c>
      <c r="CC441" t="s">
        <v>79</v>
      </c>
      <c r="CD441">
        <v>2</v>
      </c>
      <c r="CE441" t="s">
        <v>128</v>
      </c>
      <c r="CI441">
        <v>3</v>
      </c>
      <c r="CJ441">
        <v>2</v>
      </c>
      <c r="CK441">
        <v>41</v>
      </c>
    </row>
    <row r="442" spans="1:89" x14ac:dyDescent="0.3">
      <c r="A442" t="s">
        <v>72</v>
      </c>
      <c r="B442" t="s">
        <v>73</v>
      </c>
      <c r="C442" t="s">
        <v>74</v>
      </c>
      <c r="E442" t="str">
        <f>"GAB2011745"</f>
        <v>GAB2011745</v>
      </c>
      <c r="F442" s="3">
        <v>44826</v>
      </c>
      <c r="G442">
        <v>202306</v>
      </c>
      <c r="H442" t="s">
        <v>75</v>
      </c>
      <c r="I442" t="s">
        <v>76</v>
      </c>
      <c r="J442" t="s">
        <v>77</v>
      </c>
      <c r="L442" t="s">
        <v>89</v>
      </c>
      <c r="M442" t="s">
        <v>90</v>
      </c>
      <c r="N442" t="s">
        <v>150</v>
      </c>
      <c r="O442" t="s">
        <v>124</v>
      </c>
      <c r="P442" t="str">
        <f>"CT076175"</f>
        <v>CT076175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93.08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2</v>
      </c>
      <c r="BI442">
        <v>11.5</v>
      </c>
      <c r="BJ442">
        <v>33.4</v>
      </c>
      <c r="BK442">
        <v>34</v>
      </c>
      <c r="BL442">
        <v>248.46</v>
      </c>
      <c r="BM442">
        <v>37.270000000000003</v>
      </c>
      <c r="BN442">
        <v>285.73</v>
      </c>
      <c r="BO442">
        <v>285.73</v>
      </c>
      <c r="BQ442" t="s">
        <v>151</v>
      </c>
      <c r="BR442" t="s">
        <v>83</v>
      </c>
      <c r="BS442" s="3">
        <v>44830</v>
      </c>
      <c r="BT442" s="4">
        <v>0.47083333333333338</v>
      </c>
      <c r="BU442" t="s">
        <v>582</v>
      </c>
      <c r="BV442" t="s">
        <v>85</v>
      </c>
      <c r="BY442">
        <v>167167.26999999999</v>
      </c>
      <c r="CA442" t="s">
        <v>908</v>
      </c>
      <c r="CC442" t="s">
        <v>90</v>
      </c>
      <c r="CD442">
        <v>157</v>
      </c>
      <c r="CE442" t="s">
        <v>128</v>
      </c>
      <c r="CI442">
        <v>3</v>
      </c>
      <c r="CJ442">
        <v>2</v>
      </c>
      <c r="CK442">
        <v>41</v>
      </c>
    </row>
    <row r="443" spans="1:89" x14ac:dyDescent="0.3">
      <c r="A443" t="s">
        <v>72</v>
      </c>
      <c r="B443" t="s">
        <v>73</v>
      </c>
      <c r="C443" t="s">
        <v>74</v>
      </c>
      <c r="E443" t="str">
        <f>"GAB2011748"</f>
        <v>GAB2011748</v>
      </c>
      <c r="F443" s="3">
        <v>44826</v>
      </c>
      <c r="G443">
        <v>202306</v>
      </c>
      <c r="H443" t="s">
        <v>75</v>
      </c>
      <c r="I443" t="s">
        <v>76</v>
      </c>
      <c r="J443" t="s">
        <v>77</v>
      </c>
      <c r="L443" t="s">
        <v>89</v>
      </c>
      <c r="M443" t="s">
        <v>90</v>
      </c>
      <c r="N443" t="s">
        <v>147</v>
      </c>
      <c r="O443" t="s">
        <v>124</v>
      </c>
      <c r="P443" t="str">
        <f>"CT076188"</f>
        <v>CT076188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60.81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2</v>
      </c>
      <c r="BI443">
        <v>7.2</v>
      </c>
      <c r="BJ443">
        <v>18.399999999999999</v>
      </c>
      <c r="BK443">
        <v>19</v>
      </c>
      <c r="BL443">
        <v>164.14</v>
      </c>
      <c r="BM443">
        <v>24.62</v>
      </c>
      <c r="BN443">
        <v>188.76</v>
      </c>
      <c r="BO443">
        <v>188.76</v>
      </c>
      <c r="BQ443" t="s">
        <v>148</v>
      </c>
      <c r="BR443" t="s">
        <v>83</v>
      </c>
      <c r="BS443" s="3">
        <v>44830</v>
      </c>
      <c r="BT443" s="4">
        <v>0.47013888888888888</v>
      </c>
      <c r="BU443" t="s">
        <v>582</v>
      </c>
      <c r="BV443" t="s">
        <v>85</v>
      </c>
      <c r="BY443">
        <v>92138.67</v>
      </c>
      <c r="CA443" t="s">
        <v>908</v>
      </c>
      <c r="CC443" t="s">
        <v>90</v>
      </c>
      <c r="CD443">
        <v>157</v>
      </c>
      <c r="CE443" t="s">
        <v>128</v>
      </c>
      <c r="CI443">
        <v>3</v>
      </c>
      <c r="CJ443">
        <v>2</v>
      </c>
      <c r="CK443">
        <v>41</v>
      </c>
    </row>
    <row r="444" spans="1:89" x14ac:dyDescent="0.3">
      <c r="A444" t="s">
        <v>72</v>
      </c>
      <c r="B444" t="s">
        <v>73</v>
      </c>
      <c r="C444" t="s">
        <v>74</v>
      </c>
      <c r="E444" t="str">
        <f>"GAB2011730"</f>
        <v>GAB2011730</v>
      </c>
      <c r="F444" s="3">
        <v>44826</v>
      </c>
      <c r="G444">
        <v>202306</v>
      </c>
      <c r="H444" t="s">
        <v>75</v>
      </c>
      <c r="I444" t="s">
        <v>76</v>
      </c>
      <c r="J444" t="s">
        <v>91</v>
      </c>
      <c r="L444" t="s">
        <v>296</v>
      </c>
      <c r="M444" t="s">
        <v>297</v>
      </c>
      <c r="N444" t="s">
        <v>1255</v>
      </c>
      <c r="O444" t="s">
        <v>81</v>
      </c>
      <c r="P444" t="str">
        <f>"CT076183"</f>
        <v>CT076183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64.11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0.3</v>
      </c>
      <c r="BJ444">
        <v>2.2999999999999998</v>
      </c>
      <c r="BK444">
        <v>2.5</v>
      </c>
      <c r="BL444">
        <v>167.52</v>
      </c>
      <c r="BM444">
        <v>25.13</v>
      </c>
      <c r="BN444">
        <v>192.65</v>
      </c>
      <c r="BO444">
        <v>192.65</v>
      </c>
      <c r="BQ444" t="s">
        <v>191</v>
      </c>
      <c r="BR444" t="s">
        <v>97</v>
      </c>
      <c r="BS444" s="3">
        <v>44827</v>
      </c>
      <c r="BT444" s="4">
        <v>0.41666666666666669</v>
      </c>
      <c r="BU444" t="s">
        <v>861</v>
      </c>
      <c r="BV444" t="s">
        <v>85</v>
      </c>
      <c r="BY444">
        <v>11389.32</v>
      </c>
      <c r="BZ444" t="s">
        <v>99</v>
      </c>
      <c r="CC444" t="s">
        <v>297</v>
      </c>
      <c r="CD444">
        <v>3100</v>
      </c>
      <c r="CE444" t="s">
        <v>318</v>
      </c>
      <c r="CI444">
        <v>1</v>
      </c>
      <c r="CJ444">
        <v>1</v>
      </c>
      <c r="CK444">
        <v>23</v>
      </c>
    </row>
    <row r="445" spans="1:89" x14ac:dyDescent="0.3">
      <c r="A445" t="s">
        <v>72</v>
      </c>
      <c r="B445" t="s">
        <v>73</v>
      </c>
      <c r="C445" t="s">
        <v>74</v>
      </c>
      <c r="E445" t="str">
        <f>"GAB2011731"</f>
        <v>GAB2011731</v>
      </c>
      <c r="F445" s="3">
        <v>44826</v>
      </c>
      <c r="G445">
        <v>202306</v>
      </c>
      <c r="H445" t="s">
        <v>75</v>
      </c>
      <c r="I445" t="s">
        <v>76</v>
      </c>
      <c r="J445" t="s">
        <v>77</v>
      </c>
      <c r="L445" t="s">
        <v>116</v>
      </c>
      <c r="M445" t="s">
        <v>117</v>
      </c>
      <c r="N445" t="s">
        <v>118</v>
      </c>
      <c r="O445" t="s">
        <v>81</v>
      </c>
      <c r="P445" t="str">
        <f>"CT076182"</f>
        <v>CT076182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40.49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0.3</v>
      </c>
      <c r="BJ445">
        <v>2.7</v>
      </c>
      <c r="BK445">
        <v>3</v>
      </c>
      <c r="BL445">
        <v>105.79</v>
      </c>
      <c r="BM445">
        <v>15.87</v>
      </c>
      <c r="BN445">
        <v>121.66</v>
      </c>
      <c r="BO445">
        <v>121.66</v>
      </c>
      <c r="BQ445" t="s">
        <v>119</v>
      </c>
      <c r="BR445" t="s">
        <v>83</v>
      </c>
      <c r="BS445" s="3">
        <v>44827</v>
      </c>
      <c r="BT445" s="4">
        <v>0.42638888888888887</v>
      </c>
      <c r="BU445" t="s">
        <v>120</v>
      </c>
      <c r="BV445" t="s">
        <v>85</v>
      </c>
      <c r="BY445">
        <v>13705.88</v>
      </c>
      <c r="BZ445" t="s">
        <v>99</v>
      </c>
      <c r="CA445" t="s">
        <v>121</v>
      </c>
      <c r="CC445" t="s">
        <v>117</v>
      </c>
      <c r="CD445">
        <v>9459</v>
      </c>
      <c r="CE445" t="s">
        <v>108</v>
      </c>
      <c r="CI445">
        <v>1</v>
      </c>
      <c r="CJ445">
        <v>1</v>
      </c>
      <c r="CK445">
        <v>21</v>
      </c>
    </row>
    <row r="446" spans="1:89" x14ac:dyDescent="0.3">
      <c r="A446" t="s">
        <v>72</v>
      </c>
      <c r="B446" t="s">
        <v>73</v>
      </c>
      <c r="C446" t="s">
        <v>74</v>
      </c>
      <c r="E446" t="str">
        <f>"GAB2011733"</f>
        <v>GAB2011733</v>
      </c>
      <c r="F446" s="3">
        <v>44826</v>
      </c>
      <c r="G446">
        <v>202306</v>
      </c>
      <c r="H446" t="s">
        <v>75</v>
      </c>
      <c r="I446" t="s">
        <v>76</v>
      </c>
      <c r="J446" t="s">
        <v>91</v>
      </c>
      <c r="L446" t="s">
        <v>410</v>
      </c>
      <c r="M446" t="s">
        <v>411</v>
      </c>
      <c r="N446" t="s">
        <v>1256</v>
      </c>
      <c r="O446" t="s">
        <v>81</v>
      </c>
      <c r="P446" t="str">
        <f>"CT076178"</f>
        <v>CT076178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47.21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0.1</v>
      </c>
      <c r="BJ446">
        <v>2.2000000000000002</v>
      </c>
      <c r="BK446">
        <v>2.5</v>
      </c>
      <c r="BL446">
        <v>123.36</v>
      </c>
      <c r="BM446">
        <v>18.5</v>
      </c>
      <c r="BN446">
        <v>141.86000000000001</v>
      </c>
      <c r="BO446">
        <v>141.86000000000001</v>
      </c>
      <c r="BQ446" t="s">
        <v>704</v>
      </c>
      <c r="BR446" t="s">
        <v>97</v>
      </c>
      <c r="BS446" s="3">
        <v>44827</v>
      </c>
      <c r="BT446" s="4">
        <v>0.65833333333333333</v>
      </c>
      <c r="BU446" t="s">
        <v>1257</v>
      </c>
      <c r="BV446" t="s">
        <v>106</v>
      </c>
      <c r="BY446">
        <v>11005.75</v>
      </c>
      <c r="BZ446" t="s">
        <v>99</v>
      </c>
      <c r="CA446" t="s">
        <v>415</v>
      </c>
      <c r="CC446" t="s">
        <v>411</v>
      </c>
      <c r="CD446">
        <v>7130</v>
      </c>
      <c r="CE446" t="s">
        <v>108</v>
      </c>
      <c r="CI446">
        <v>1</v>
      </c>
      <c r="CJ446">
        <v>1</v>
      </c>
      <c r="CK446">
        <v>24</v>
      </c>
    </row>
    <row r="447" spans="1:89" x14ac:dyDescent="0.3">
      <c r="A447" t="s">
        <v>72</v>
      </c>
      <c r="B447" t="s">
        <v>73</v>
      </c>
      <c r="C447" t="s">
        <v>74</v>
      </c>
      <c r="E447" t="str">
        <f>"GAB2011735"</f>
        <v>GAB2011735</v>
      </c>
      <c r="F447" s="3">
        <v>44826</v>
      </c>
      <c r="G447">
        <v>202306</v>
      </c>
      <c r="H447" t="s">
        <v>75</v>
      </c>
      <c r="I447" t="s">
        <v>76</v>
      </c>
      <c r="J447" t="s">
        <v>91</v>
      </c>
      <c r="L447" t="s">
        <v>78</v>
      </c>
      <c r="M447" t="s">
        <v>79</v>
      </c>
      <c r="N447" t="s">
        <v>1258</v>
      </c>
      <c r="O447" t="s">
        <v>81</v>
      </c>
      <c r="P447" t="str">
        <f>"010131"</f>
        <v>010131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26.99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0.1</v>
      </c>
      <c r="BJ447">
        <v>1.9</v>
      </c>
      <c r="BK447">
        <v>2</v>
      </c>
      <c r="BL447">
        <v>70.53</v>
      </c>
      <c r="BM447">
        <v>10.58</v>
      </c>
      <c r="BN447">
        <v>81.11</v>
      </c>
      <c r="BO447">
        <v>81.11</v>
      </c>
      <c r="BQ447" t="s">
        <v>780</v>
      </c>
      <c r="BR447" t="s">
        <v>97</v>
      </c>
      <c r="BS447" s="3">
        <v>44827</v>
      </c>
      <c r="BT447" s="4">
        <v>0.42499999999999999</v>
      </c>
      <c r="BU447" t="s">
        <v>781</v>
      </c>
      <c r="BV447" t="s">
        <v>85</v>
      </c>
      <c r="BY447">
        <v>9344.01</v>
      </c>
      <c r="BZ447" t="s">
        <v>99</v>
      </c>
      <c r="CA447" t="s">
        <v>782</v>
      </c>
      <c r="CC447" t="s">
        <v>79</v>
      </c>
      <c r="CD447">
        <v>2</v>
      </c>
      <c r="CE447" t="s">
        <v>88</v>
      </c>
      <c r="CI447">
        <v>1</v>
      </c>
      <c r="CJ447">
        <v>1</v>
      </c>
      <c r="CK447">
        <v>21</v>
      </c>
    </row>
    <row r="448" spans="1:89" x14ac:dyDescent="0.3">
      <c r="A448" t="s">
        <v>72</v>
      </c>
      <c r="B448" t="s">
        <v>73</v>
      </c>
      <c r="C448" t="s">
        <v>74</v>
      </c>
      <c r="E448" t="str">
        <f>"GAB2011736"</f>
        <v>GAB2011736</v>
      </c>
      <c r="F448" s="3">
        <v>44826</v>
      </c>
      <c r="G448">
        <v>202306</v>
      </c>
      <c r="H448" t="s">
        <v>75</v>
      </c>
      <c r="I448" t="s">
        <v>76</v>
      </c>
      <c r="J448" t="s">
        <v>91</v>
      </c>
      <c r="L448" t="s">
        <v>78</v>
      </c>
      <c r="M448" t="s">
        <v>79</v>
      </c>
      <c r="N448" t="s">
        <v>1259</v>
      </c>
      <c r="O448" t="s">
        <v>81</v>
      </c>
      <c r="P448" t="str">
        <f>"010623"</f>
        <v>010623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26.99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0.2</v>
      </c>
      <c r="BJ448">
        <v>1.7</v>
      </c>
      <c r="BK448">
        <v>2</v>
      </c>
      <c r="BL448">
        <v>70.53</v>
      </c>
      <c r="BM448">
        <v>10.58</v>
      </c>
      <c r="BN448">
        <v>81.11</v>
      </c>
      <c r="BO448">
        <v>81.11</v>
      </c>
      <c r="BQ448" t="s">
        <v>1055</v>
      </c>
      <c r="BR448" t="s">
        <v>97</v>
      </c>
      <c r="BS448" s="3">
        <v>44827</v>
      </c>
      <c r="BT448" s="4">
        <v>0.33680555555555558</v>
      </c>
      <c r="BU448" t="s">
        <v>1260</v>
      </c>
      <c r="BV448" t="s">
        <v>85</v>
      </c>
      <c r="BY448">
        <v>8474.24</v>
      </c>
      <c r="BZ448" t="s">
        <v>99</v>
      </c>
      <c r="CA448" t="s">
        <v>87</v>
      </c>
      <c r="CC448" t="s">
        <v>79</v>
      </c>
      <c r="CD448">
        <v>2</v>
      </c>
      <c r="CE448" t="s">
        <v>1057</v>
      </c>
      <c r="CI448">
        <v>1</v>
      </c>
      <c r="CJ448">
        <v>1</v>
      </c>
      <c r="CK448">
        <v>21</v>
      </c>
    </row>
    <row r="449" spans="1:89" x14ac:dyDescent="0.3">
      <c r="A449" t="s">
        <v>72</v>
      </c>
      <c r="B449" t="s">
        <v>73</v>
      </c>
      <c r="C449" t="s">
        <v>74</v>
      </c>
      <c r="E449" t="str">
        <f>"GAB2011737"</f>
        <v>GAB2011737</v>
      </c>
      <c r="F449" s="3">
        <v>44826</v>
      </c>
      <c r="G449">
        <v>202306</v>
      </c>
      <c r="H449" t="s">
        <v>75</v>
      </c>
      <c r="I449" t="s">
        <v>76</v>
      </c>
      <c r="J449" t="s">
        <v>91</v>
      </c>
      <c r="L449" t="s">
        <v>1261</v>
      </c>
      <c r="M449" t="s">
        <v>1262</v>
      </c>
      <c r="N449" t="s">
        <v>1263</v>
      </c>
      <c r="O449" t="s">
        <v>81</v>
      </c>
      <c r="P449" t="str">
        <f>"010632"</f>
        <v>010632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26.99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0.1</v>
      </c>
      <c r="BJ449">
        <v>1.9</v>
      </c>
      <c r="BK449">
        <v>2</v>
      </c>
      <c r="BL449">
        <v>70.53</v>
      </c>
      <c r="BM449">
        <v>10.58</v>
      </c>
      <c r="BN449">
        <v>81.11</v>
      </c>
      <c r="BO449">
        <v>81.11</v>
      </c>
      <c r="BQ449" t="s">
        <v>1264</v>
      </c>
      <c r="BR449" t="s">
        <v>97</v>
      </c>
      <c r="BS449" s="3">
        <v>44827</v>
      </c>
      <c r="BT449" s="4">
        <v>0.35000000000000003</v>
      </c>
      <c r="BU449" t="s">
        <v>1265</v>
      </c>
      <c r="BV449" t="s">
        <v>85</v>
      </c>
      <c r="BY449">
        <v>9716</v>
      </c>
      <c r="BZ449" t="s">
        <v>99</v>
      </c>
      <c r="CA449" t="s">
        <v>1266</v>
      </c>
      <c r="CC449" t="s">
        <v>1262</v>
      </c>
      <c r="CD449">
        <v>1541</v>
      </c>
      <c r="CE449" t="s">
        <v>108</v>
      </c>
      <c r="CI449">
        <v>1</v>
      </c>
      <c r="CJ449">
        <v>1</v>
      </c>
      <c r="CK449">
        <v>21</v>
      </c>
    </row>
    <row r="450" spans="1:89" x14ac:dyDescent="0.3">
      <c r="A450" t="s">
        <v>72</v>
      </c>
      <c r="B450" t="s">
        <v>73</v>
      </c>
      <c r="C450" t="s">
        <v>74</v>
      </c>
      <c r="E450" t="str">
        <f>"GAB2011740"</f>
        <v>GAB2011740</v>
      </c>
      <c r="F450" s="3">
        <v>44826</v>
      </c>
      <c r="G450">
        <v>202306</v>
      </c>
      <c r="H450" t="s">
        <v>75</v>
      </c>
      <c r="I450" t="s">
        <v>76</v>
      </c>
      <c r="J450" t="s">
        <v>91</v>
      </c>
      <c r="L450" t="s">
        <v>235</v>
      </c>
      <c r="M450" t="s">
        <v>236</v>
      </c>
      <c r="N450" t="s">
        <v>1267</v>
      </c>
      <c r="O450" t="s">
        <v>81</v>
      </c>
      <c r="P450" t="str">
        <f>"CT076189"</f>
        <v>CT076189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52.3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15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0.2</v>
      </c>
      <c r="BJ450">
        <v>2</v>
      </c>
      <c r="BK450">
        <v>2</v>
      </c>
      <c r="BL450">
        <v>151.66</v>
      </c>
      <c r="BM450">
        <v>22.75</v>
      </c>
      <c r="BN450">
        <v>174.41</v>
      </c>
      <c r="BO450">
        <v>174.41</v>
      </c>
      <c r="BQ450" t="s">
        <v>238</v>
      </c>
      <c r="BR450" t="s">
        <v>97</v>
      </c>
      <c r="BS450" s="3">
        <v>44827</v>
      </c>
      <c r="BT450" s="4">
        <v>0.37083333333333335</v>
      </c>
      <c r="BU450" t="s">
        <v>740</v>
      </c>
      <c r="BV450" t="s">
        <v>85</v>
      </c>
      <c r="BY450">
        <v>10196.4</v>
      </c>
      <c r="BZ450" t="s">
        <v>1268</v>
      </c>
      <c r="CA450" t="s">
        <v>240</v>
      </c>
      <c r="CC450" t="s">
        <v>236</v>
      </c>
      <c r="CD450">
        <v>2745</v>
      </c>
      <c r="CE450" t="s">
        <v>122</v>
      </c>
      <c r="CI450">
        <v>1</v>
      </c>
      <c r="CJ450">
        <v>1</v>
      </c>
      <c r="CK450">
        <v>23</v>
      </c>
    </row>
    <row r="451" spans="1:89" x14ac:dyDescent="0.3">
      <c r="A451" t="s">
        <v>72</v>
      </c>
      <c r="B451" t="s">
        <v>73</v>
      </c>
      <c r="C451" t="s">
        <v>74</v>
      </c>
      <c r="E451" t="str">
        <f>"GAB2011742"</f>
        <v>GAB2011742</v>
      </c>
      <c r="F451" s="3">
        <v>44826</v>
      </c>
      <c r="G451">
        <v>202306</v>
      </c>
      <c r="H451" t="s">
        <v>75</v>
      </c>
      <c r="I451" t="s">
        <v>76</v>
      </c>
      <c r="J451" t="s">
        <v>91</v>
      </c>
      <c r="L451" t="s">
        <v>75</v>
      </c>
      <c r="M451" t="s">
        <v>76</v>
      </c>
      <c r="N451" t="s">
        <v>1269</v>
      </c>
      <c r="O451" t="s">
        <v>81</v>
      </c>
      <c r="P451" t="str">
        <f>"CT076187"</f>
        <v>CT076187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21.09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0.2</v>
      </c>
      <c r="BJ451">
        <v>2.5</v>
      </c>
      <c r="BK451">
        <v>2.5</v>
      </c>
      <c r="BL451">
        <v>55.1</v>
      </c>
      <c r="BM451">
        <v>8.27</v>
      </c>
      <c r="BN451">
        <v>63.37</v>
      </c>
      <c r="BO451">
        <v>63.37</v>
      </c>
      <c r="BQ451" t="s">
        <v>231</v>
      </c>
      <c r="BR451" t="s">
        <v>97</v>
      </c>
      <c r="BS451" s="3">
        <v>44827</v>
      </c>
      <c r="BT451" s="4">
        <v>0.60347222222222219</v>
      </c>
      <c r="BU451" t="s">
        <v>1270</v>
      </c>
      <c r="BV451" t="s">
        <v>106</v>
      </c>
      <c r="BY451">
        <v>12695.04</v>
      </c>
      <c r="BZ451" t="s">
        <v>99</v>
      </c>
      <c r="CA451" t="s">
        <v>233</v>
      </c>
      <c r="CC451" t="s">
        <v>76</v>
      </c>
      <c r="CD451">
        <v>7806</v>
      </c>
      <c r="CE451" t="s">
        <v>115</v>
      </c>
      <c r="CI451">
        <v>1</v>
      </c>
      <c r="CJ451">
        <v>1</v>
      </c>
      <c r="CK451">
        <v>22</v>
      </c>
    </row>
    <row r="452" spans="1:89" x14ac:dyDescent="0.3">
      <c r="A452" t="s">
        <v>72</v>
      </c>
      <c r="B452" t="s">
        <v>73</v>
      </c>
      <c r="C452" t="s">
        <v>74</v>
      </c>
      <c r="E452" t="str">
        <f>"GAB2011743"</f>
        <v>GAB2011743</v>
      </c>
      <c r="F452" s="3">
        <v>44826</v>
      </c>
      <c r="G452">
        <v>202306</v>
      </c>
      <c r="H452" t="s">
        <v>75</v>
      </c>
      <c r="I452" t="s">
        <v>76</v>
      </c>
      <c r="J452" t="s">
        <v>91</v>
      </c>
      <c r="L452" t="s">
        <v>384</v>
      </c>
      <c r="M452" t="s">
        <v>385</v>
      </c>
      <c r="N452" t="s">
        <v>1271</v>
      </c>
      <c r="O452" t="s">
        <v>81</v>
      </c>
      <c r="P452" t="str">
        <f>"CT076186"</f>
        <v>CT076186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21.09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0.4</v>
      </c>
      <c r="BJ452">
        <v>2.2999999999999998</v>
      </c>
      <c r="BK452">
        <v>2.5</v>
      </c>
      <c r="BL452">
        <v>55.1</v>
      </c>
      <c r="BM452">
        <v>8.27</v>
      </c>
      <c r="BN452">
        <v>63.37</v>
      </c>
      <c r="BO452">
        <v>63.37</v>
      </c>
      <c r="BQ452" t="s">
        <v>387</v>
      </c>
      <c r="BR452" t="s">
        <v>97</v>
      </c>
      <c r="BS452" s="3">
        <v>44827</v>
      </c>
      <c r="BT452" s="4">
        <v>0.55555555555555558</v>
      </c>
      <c r="BU452" t="s">
        <v>1272</v>
      </c>
      <c r="BV452" t="s">
        <v>106</v>
      </c>
      <c r="BY452">
        <v>11539.1</v>
      </c>
      <c r="BZ452" t="s">
        <v>99</v>
      </c>
      <c r="CA452" t="s">
        <v>460</v>
      </c>
      <c r="CC452" t="s">
        <v>385</v>
      </c>
      <c r="CD452">
        <v>7600</v>
      </c>
      <c r="CE452" t="s">
        <v>733</v>
      </c>
      <c r="CI452">
        <v>1</v>
      </c>
      <c r="CJ452">
        <v>1</v>
      </c>
      <c r="CK452">
        <v>22</v>
      </c>
    </row>
    <row r="453" spans="1:89" x14ac:dyDescent="0.3">
      <c r="A453" t="s">
        <v>72</v>
      </c>
      <c r="B453" t="s">
        <v>73</v>
      </c>
      <c r="C453" t="s">
        <v>74</v>
      </c>
      <c r="E453" t="str">
        <f>"GAB2011746"</f>
        <v>GAB2011746</v>
      </c>
      <c r="F453" s="3">
        <v>44826</v>
      </c>
      <c r="G453">
        <v>202306</v>
      </c>
      <c r="H453" t="s">
        <v>75</v>
      </c>
      <c r="I453" t="s">
        <v>76</v>
      </c>
      <c r="J453" t="s">
        <v>91</v>
      </c>
      <c r="L453" t="s">
        <v>437</v>
      </c>
      <c r="M453" t="s">
        <v>438</v>
      </c>
      <c r="N453" t="s">
        <v>1273</v>
      </c>
      <c r="O453" t="s">
        <v>81</v>
      </c>
      <c r="P453" t="str">
        <f>"CT076190"</f>
        <v>CT076190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64.11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0.2</v>
      </c>
      <c r="BJ453">
        <v>2.5</v>
      </c>
      <c r="BK453">
        <v>2.5</v>
      </c>
      <c r="BL453">
        <v>167.52</v>
      </c>
      <c r="BM453">
        <v>25.13</v>
      </c>
      <c r="BN453">
        <v>192.65</v>
      </c>
      <c r="BO453">
        <v>192.65</v>
      </c>
      <c r="BQ453" t="s">
        <v>440</v>
      </c>
      <c r="BR453" t="s">
        <v>97</v>
      </c>
      <c r="BS453" s="3">
        <v>44827</v>
      </c>
      <c r="BT453" s="4">
        <v>0.4055555555555555</v>
      </c>
      <c r="BU453" t="s">
        <v>441</v>
      </c>
      <c r="BV453" t="s">
        <v>85</v>
      </c>
      <c r="BY453">
        <v>12400.92</v>
      </c>
      <c r="BZ453" t="s">
        <v>99</v>
      </c>
      <c r="CA453" t="s">
        <v>442</v>
      </c>
      <c r="CC453" t="s">
        <v>438</v>
      </c>
      <c r="CD453">
        <v>2515</v>
      </c>
      <c r="CE453" t="s">
        <v>115</v>
      </c>
      <c r="CI453">
        <v>1</v>
      </c>
      <c r="CJ453">
        <v>1</v>
      </c>
      <c r="CK453">
        <v>23</v>
      </c>
    </row>
    <row r="454" spans="1:89" x14ac:dyDescent="0.3">
      <c r="A454" t="s">
        <v>72</v>
      </c>
      <c r="B454" t="s">
        <v>73</v>
      </c>
      <c r="C454" t="s">
        <v>74</v>
      </c>
      <c r="E454" t="str">
        <f>"GAB2011747"</f>
        <v>GAB2011747</v>
      </c>
      <c r="F454" s="3">
        <v>44826</v>
      </c>
      <c r="G454">
        <v>202306</v>
      </c>
      <c r="H454" t="s">
        <v>75</v>
      </c>
      <c r="I454" t="s">
        <v>76</v>
      </c>
      <c r="J454" t="s">
        <v>91</v>
      </c>
      <c r="L454" t="s">
        <v>206</v>
      </c>
      <c r="M454" t="s">
        <v>206</v>
      </c>
      <c r="N454" t="s">
        <v>1274</v>
      </c>
      <c r="O454" t="s">
        <v>81</v>
      </c>
      <c r="P454" t="str">
        <f>"CT076191"</f>
        <v>CT076191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121.17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2.5</v>
      </c>
      <c r="BJ454">
        <v>6.2</v>
      </c>
      <c r="BK454">
        <v>6.5</v>
      </c>
      <c r="BL454">
        <v>316.60000000000002</v>
      </c>
      <c r="BM454">
        <v>47.49</v>
      </c>
      <c r="BN454">
        <v>364.09</v>
      </c>
      <c r="BO454">
        <v>364.09</v>
      </c>
      <c r="BQ454" t="s">
        <v>478</v>
      </c>
      <c r="BR454" t="s">
        <v>97</v>
      </c>
      <c r="BS454" s="3">
        <v>44827</v>
      </c>
      <c r="BT454" s="4">
        <v>0.54861111111111105</v>
      </c>
      <c r="BU454" t="s">
        <v>1007</v>
      </c>
      <c r="BV454" t="s">
        <v>106</v>
      </c>
      <c r="BY454">
        <v>31236.84</v>
      </c>
      <c r="BZ454" t="s">
        <v>99</v>
      </c>
      <c r="CA454" t="s">
        <v>1008</v>
      </c>
      <c r="CC454" t="s">
        <v>206</v>
      </c>
      <c r="CD454">
        <v>7646</v>
      </c>
      <c r="CE454" t="s">
        <v>480</v>
      </c>
      <c r="CI454">
        <v>1</v>
      </c>
      <c r="CJ454">
        <v>1</v>
      </c>
      <c r="CK454">
        <v>24</v>
      </c>
    </row>
    <row r="455" spans="1:89" x14ac:dyDescent="0.3">
      <c r="A455" t="s">
        <v>72</v>
      </c>
      <c r="B455" t="s">
        <v>73</v>
      </c>
      <c r="C455" t="s">
        <v>74</v>
      </c>
      <c r="E455" t="str">
        <f>"GAB2011749"</f>
        <v>GAB2011749</v>
      </c>
      <c r="F455" s="3">
        <v>44826</v>
      </c>
      <c r="G455">
        <v>202306</v>
      </c>
      <c r="H455" t="s">
        <v>75</v>
      </c>
      <c r="I455" t="s">
        <v>76</v>
      </c>
      <c r="J455" t="s">
        <v>77</v>
      </c>
      <c r="L455" t="s">
        <v>1275</v>
      </c>
      <c r="M455" t="s">
        <v>1276</v>
      </c>
      <c r="N455" t="s">
        <v>1277</v>
      </c>
      <c r="O455" t="s">
        <v>81</v>
      </c>
      <c r="P455" t="str">
        <f>"010685"</f>
        <v>010685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64.11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0.2</v>
      </c>
      <c r="BJ455">
        <v>2.2000000000000002</v>
      </c>
      <c r="BK455">
        <v>2.5</v>
      </c>
      <c r="BL455">
        <v>167.52</v>
      </c>
      <c r="BM455">
        <v>25.13</v>
      </c>
      <c r="BN455">
        <v>192.65</v>
      </c>
      <c r="BO455">
        <v>192.65</v>
      </c>
      <c r="BQ455" t="s">
        <v>505</v>
      </c>
      <c r="BR455" t="s">
        <v>83</v>
      </c>
      <c r="BS455" s="3">
        <v>44827</v>
      </c>
      <c r="BT455" s="4">
        <v>0.42777777777777781</v>
      </c>
      <c r="BU455" t="s">
        <v>1278</v>
      </c>
      <c r="BV455" t="s">
        <v>85</v>
      </c>
      <c r="BY455">
        <v>10808.81</v>
      </c>
      <c r="BZ455" t="s">
        <v>99</v>
      </c>
      <c r="CC455" t="s">
        <v>1276</v>
      </c>
      <c r="CD455">
        <v>9499</v>
      </c>
      <c r="CE455" t="s">
        <v>122</v>
      </c>
      <c r="CI455">
        <v>1</v>
      </c>
      <c r="CJ455">
        <v>1</v>
      </c>
      <c r="CK455">
        <v>23</v>
      </c>
    </row>
    <row r="456" spans="1:89" x14ac:dyDescent="0.3">
      <c r="A456" t="s">
        <v>72</v>
      </c>
      <c r="B456" t="s">
        <v>73</v>
      </c>
      <c r="C456" t="s">
        <v>74</v>
      </c>
      <c r="E456" t="str">
        <f>"GAB2011750"</f>
        <v>GAB2011750</v>
      </c>
      <c r="F456" s="3">
        <v>44826</v>
      </c>
      <c r="G456">
        <v>202306</v>
      </c>
      <c r="H456" t="s">
        <v>75</v>
      </c>
      <c r="I456" t="s">
        <v>76</v>
      </c>
      <c r="J456" t="s">
        <v>91</v>
      </c>
      <c r="L456" t="s">
        <v>278</v>
      </c>
      <c r="M456" t="s">
        <v>279</v>
      </c>
      <c r="N456" t="s">
        <v>1279</v>
      </c>
      <c r="O456" t="s">
        <v>81</v>
      </c>
      <c r="P456" t="str">
        <f>"ATT:HALEY MARSDEN"</f>
        <v>ATT:HALEY MARSDEN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26.99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0.2</v>
      </c>
      <c r="BJ456">
        <v>1.6</v>
      </c>
      <c r="BK456">
        <v>2</v>
      </c>
      <c r="BL456">
        <v>70.53</v>
      </c>
      <c r="BM456">
        <v>10.58</v>
      </c>
      <c r="BN456">
        <v>81.11</v>
      </c>
      <c r="BO456">
        <v>81.11</v>
      </c>
      <c r="BQ456" t="s">
        <v>363</v>
      </c>
      <c r="BR456" t="s">
        <v>97</v>
      </c>
      <c r="BS456" s="3">
        <v>44832</v>
      </c>
      <c r="BT456" s="4">
        <v>0.72916666666666663</v>
      </c>
      <c r="BU456" t="s">
        <v>365</v>
      </c>
      <c r="BV456" t="s">
        <v>106</v>
      </c>
      <c r="BY456">
        <v>8010.42</v>
      </c>
      <c r="BZ456" t="s">
        <v>99</v>
      </c>
      <c r="CC456" t="s">
        <v>279</v>
      </c>
      <c r="CD456">
        <v>6001</v>
      </c>
      <c r="CE456" t="s">
        <v>1280</v>
      </c>
      <c r="CI456">
        <v>1</v>
      </c>
      <c r="CJ456">
        <v>4</v>
      </c>
      <c r="CK456">
        <v>21</v>
      </c>
    </row>
    <row r="457" spans="1:89" x14ac:dyDescent="0.3">
      <c r="A457" t="s">
        <v>72</v>
      </c>
      <c r="B457" t="s">
        <v>73</v>
      </c>
      <c r="C457" t="s">
        <v>74</v>
      </c>
      <c r="E457" t="str">
        <f>"GAB2011751"</f>
        <v>GAB2011751</v>
      </c>
      <c r="F457" s="3">
        <v>44826</v>
      </c>
      <c r="G457">
        <v>202306</v>
      </c>
      <c r="H457" t="s">
        <v>75</v>
      </c>
      <c r="I457" t="s">
        <v>76</v>
      </c>
      <c r="J457" t="s">
        <v>77</v>
      </c>
      <c r="L457" t="s">
        <v>89</v>
      </c>
      <c r="M457" t="s">
        <v>90</v>
      </c>
      <c r="N457" t="s">
        <v>91</v>
      </c>
      <c r="O457" t="s">
        <v>81</v>
      </c>
      <c r="P457" t="str">
        <f>"ATT:KEDIBONE"</f>
        <v>ATT:KEDIBONE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26.99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0.2</v>
      </c>
      <c r="BJ457">
        <v>1.7</v>
      </c>
      <c r="BK457">
        <v>2</v>
      </c>
      <c r="BL457">
        <v>70.53</v>
      </c>
      <c r="BM457">
        <v>10.58</v>
      </c>
      <c r="BN457">
        <v>81.11</v>
      </c>
      <c r="BO457">
        <v>81.11</v>
      </c>
      <c r="BQ457" t="s">
        <v>374</v>
      </c>
      <c r="BR457" t="s">
        <v>83</v>
      </c>
      <c r="BS457" s="3">
        <v>44827</v>
      </c>
      <c r="BT457" s="4">
        <v>0.34722222222222227</v>
      </c>
      <c r="BU457" t="s">
        <v>245</v>
      </c>
      <c r="BV457" t="s">
        <v>85</v>
      </c>
      <c r="BY457">
        <v>8312.7000000000007</v>
      </c>
      <c r="BZ457" t="s">
        <v>86</v>
      </c>
      <c r="CA457" t="s">
        <v>166</v>
      </c>
      <c r="CC457" t="s">
        <v>90</v>
      </c>
      <c r="CD457">
        <v>157</v>
      </c>
      <c r="CE457" t="s">
        <v>1280</v>
      </c>
      <c r="CI457">
        <v>1</v>
      </c>
      <c r="CJ457">
        <v>1</v>
      </c>
      <c r="CK457">
        <v>21</v>
      </c>
    </row>
    <row r="458" spans="1:89" x14ac:dyDescent="0.3">
      <c r="A458" t="s">
        <v>72</v>
      </c>
      <c r="B458" t="s">
        <v>73</v>
      </c>
      <c r="C458" t="s">
        <v>74</v>
      </c>
      <c r="E458" t="str">
        <f>"009940629586"</f>
        <v>009940629586</v>
      </c>
      <c r="F458" s="3">
        <v>44826</v>
      </c>
      <c r="G458">
        <v>202306</v>
      </c>
      <c r="H458" t="s">
        <v>89</v>
      </c>
      <c r="I458" t="s">
        <v>90</v>
      </c>
      <c r="J458" t="s">
        <v>358</v>
      </c>
      <c r="L458" t="s">
        <v>283</v>
      </c>
      <c r="M458" t="s">
        <v>284</v>
      </c>
      <c r="N458" t="s">
        <v>1281</v>
      </c>
      <c r="O458" t="s">
        <v>81</v>
      </c>
      <c r="P458" t="str">
        <f>"NA"</f>
        <v>NA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67.47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5</v>
      </c>
      <c r="BJ458">
        <v>1.2</v>
      </c>
      <c r="BK458">
        <v>5</v>
      </c>
      <c r="BL458">
        <v>176.29</v>
      </c>
      <c r="BM458">
        <v>26.44</v>
      </c>
      <c r="BN458">
        <v>202.73</v>
      </c>
      <c r="BO458">
        <v>202.73</v>
      </c>
      <c r="BQ458" t="s">
        <v>1282</v>
      </c>
      <c r="BR458" t="s">
        <v>817</v>
      </c>
      <c r="BS458" s="3">
        <v>44831</v>
      </c>
      <c r="BT458" s="4">
        <v>0.61458333333333337</v>
      </c>
      <c r="BU458" t="s">
        <v>986</v>
      </c>
      <c r="BV458" t="s">
        <v>106</v>
      </c>
      <c r="BY458">
        <v>6000</v>
      </c>
      <c r="BZ458" t="s">
        <v>86</v>
      </c>
      <c r="CC458" t="s">
        <v>284</v>
      </c>
      <c r="CD458">
        <v>9300</v>
      </c>
      <c r="CE458" t="s">
        <v>128</v>
      </c>
      <c r="CI458">
        <v>1</v>
      </c>
      <c r="CJ458">
        <v>3</v>
      </c>
      <c r="CK458">
        <v>21</v>
      </c>
    </row>
    <row r="459" spans="1:89" x14ac:dyDescent="0.3">
      <c r="A459" t="s">
        <v>72</v>
      </c>
      <c r="B459" t="s">
        <v>73</v>
      </c>
      <c r="C459" t="s">
        <v>74</v>
      </c>
      <c r="E459" t="str">
        <f>"009940629579"</f>
        <v>009940629579</v>
      </c>
      <c r="F459" s="3">
        <v>44826</v>
      </c>
      <c r="G459">
        <v>202306</v>
      </c>
      <c r="H459" t="s">
        <v>89</v>
      </c>
      <c r="I459" t="s">
        <v>90</v>
      </c>
      <c r="J459" t="s">
        <v>358</v>
      </c>
      <c r="L459" t="s">
        <v>75</v>
      </c>
      <c r="M459" t="s">
        <v>76</v>
      </c>
      <c r="N459" t="s">
        <v>1281</v>
      </c>
      <c r="O459" t="s">
        <v>81</v>
      </c>
      <c r="P459" t="str">
        <f>"NA"</f>
        <v>NA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67.47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5</v>
      </c>
      <c r="BJ459">
        <v>1.2</v>
      </c>
      <c r="BK459">
        <v>5</v>
      </c>
      <c r="BL459">
        <v>176.29</v>
      </c>
      <c r="BM459">
        <v>26.44</v>
      </c>
      <c r="BN459">
        <v>202.73</v>
      </c>
      <c r="BO459">
        <v>202.73</v>
      </c>
      <c r="BQ459" t="s">
        <v>772</v>
      </c>
      <c r="BR459" t="s">
        <v>364</v>
      </c>
      <c r="BS459" s="3">
        <v>44827</v>
      </c>
      <c r="BT459" s="4">
        <v>0.41597222222222219</v>
      </c>
      <c r="BU459" t="s">
        <v>1165</v>
      </c>
      <c r="BV459" t="s">
        <v>85</v>
      </c>
      <c r="BY459">
        <v>6000</v>
      </c>
      <c r="BZ459" t="s">
        <v>86</v>
      </c>
      <c r="CA459" t="s">
        <v>362</v>
      </c>
      <c r="CC459" t="s">
        <v>76</v>
      </c>
      <c r="CD459">
        <v>7460</v>
      </c>
      <c r="CE459" t="s">
        <v>128</v>
      </c>
      <c r="CI459">
        <v>1</v>
      </c>
      <c r="CJ459">
        <v>1</v>
      </c>
      <c r="CK459">
        <v>21</v>
      </c>
    </row>
    <row r="460" spans="1:89" x14ac:dyDescent="0.3">
      <c r="A460" t="s">
        <v>72</v>
      </c>
      <c r="B460" t="s">
        <v>73</v>
      </c>
      <c r="C460" t="s">
        <v>74</v>
      </c>
      <c r="E460" t="str">
        <f>"009940629585"</f>
        <v>009940629585</v>
      </c>
      <c r="F460" s="3">
        <v>44826</v>
      </c>
      <c r="G460">
        <v>202306</v>
      </c>
      <c r="H460" t="s">
        <v>89</v>
      </c>
      <c r="I460" t="s">
        <v>90</v>
      </c>
      <c r="J460" t="s">
        <v>358</v>
      </c>
      <c r="L460" t="s">
        <v>278</v>
      </c>
      <c r="M460" t="s">
        <v>279</v>
      </c>
      <c r="N460" t="s">
        <v>1281</v>
      </c>
      <c r="O460" t="s">
        <v>124</v>
      </c>
      <c r="P460" t="str">
        <f>"NA"</f>
        <v>NA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52.2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10</v>
      </c>
      <c r="BJ460">
        <v>2.4</v>
      </c>
      <c r="BK460">
        <v>10</v>
      </c>
      <c r="BL460">
        <v>141.65</v>
      </c>
      <c r="BM460">
        <v>21.25</v>
      </c>
      <c r="BN460">
        <v>162.9</v>
      </c>
      <c r="BO460">
        <v>162.9</v>
      </c>
      <c r="BQ460" t="s">
        <v>363</v>
      </c>
      <c r="BR460" t="s">
        <v>1283</v>
      </c>
      <c r="BS460" s="3">
        <v>44832</v>
      </c>
      <c r="BT460" s="4">
        <v>0.72916666666666663</v>
      </c>
      <c r="BU460" t="s">
        <v>1284</v>
      </c>
      <c r="BV460" t="s">
        <v>106</v>
      </c>
      <c r="BY460">
        <v>12000</v>
      </c>
      <c r="BZ460" t="s">
        <v>546</v>
      </c>
      <c r="CC460" t="s">
        <v>279</v>
      </c>
      <c r="CD460">
        <v>6000</v>
      </c>
      <c r="CE460" t="s">
        <v>128</v>
      </c>
      <c r="CI460">
        <v>3</v>
      </c>
      <c r="CJ460">
        <v>4</v>
      </c>
      <c r="CK460">
        <v>41</v>
      </c>
    </row>
    <row r="461" spans="1:89" x14ac:dyDescent="0.3">
      <c r="A461" t="s">
        <v>72</v>
      </c>
      <c r="B461" t="s">
        <v>73</v>
      </c>
      <c r="C461" t="s">
        <v>74</v>
      </c>
      <c r="E461" t="str">
        <f>"009940256287"</f>
        <v>009940256287</v>
      </c>
      <c r="F461" s="3">
        <v>44826</v>
      </c>
      <c r="G461">
        <v>202306</v>
      </c>
      <c r="H461" t="s">
        <v>75</v>
      </c>
      <c r="I461" t="s">
        <v>76</v>
      </c>
      <c r="J461" t="s">
        <v>91</v>
      </c>
      <c r="L461" t="s">
        <v>1285</v>
      </c>
      <c r="M461" t="s">
        <v>1286</v>
      </c>
      <c r="N461" t="s">
        <v>1287</v>
      </c>
      <c r="O461" t="s">
        <v>1288</v>
      </c>
      <c r="P461" t="str">
        <f>"CT"</f>
        <v>CT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1176.67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205.63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4</v>
      </c>
      <c r="BI461">
        <v>41.6</v>
      </c>
      <c r="BJ461">
        <v>107.3</v>
      </c>
      <c r="BK461">
        <v>108</v>
      </c>
      <c r="BL461">
        <v>3614.82</v>
      </c>
      <c r="BM461">
        <v>0</v>
      </c>
      <c r="BN461">
        <v>3614.82</v>
      </c>
      <c r="BO461">
        <v>3614.82</v>
      </c>
      <c r="BQ461" t="s">
        <v>1289</v>
      </c>
      <c r="BR461" t="s">
        <v>97</v>
      </c>
      <c r="BS461" s="3">
        <v>44833</v>
      </c>
      <c r="BT461" s="4">
        <v>0.48472222222222222</v>
      </c>
      <c r="BU461" t="s">
        <v>1290</v>
      </c>
      <c r="BY461">
        <v>536697.47</v>
      </c>
      <c r="BZ461" t="s">
        <v>1291</v>
      </c>
      <c r="CA461" t="s">
        <v>1292</v>
      </c>
      <c r="CC461" t="s">
        <v>1286</v>
      </c>
      <c r="CD461" t="s">
        <v>1293</v>
      </c>
      <c r="CE461" t="s">
        <v>128</v>
      </c>
      <c r="CI461">
        <v>0</v>
      </c>
      <c r="CJ461">
        <v>0</v>
      </c>
      <c r="CK461">
        <v>301</v>
      </c>
    </row>
    <row r="462" spans="1:89" x14ac:dyDescent="0.3">
      <c r="A462" t="s">
        <v>72</v>
      </c>
      <c r="B462" t="s">
        <v>73</v>
      </c>
      <c r="C462" t="s">
        <v>74</v>
      </c>
      <c r="E462" t="str">
        <f>"GAB2011755"</f>
        <v>GAB2011755</v>
      </c>
      <c r="F462" s="3">
        <v>44827</v>
      </c>
      <c r="G462">
        <v>202306</v>
      </c>
      <c r="H462" t="s">
        <v>75</v>
      </c>
      <c r="I462" t="s">
        <v>76</v>
      </c>
      <c r="J462" t="s">
        <v>77</v>
      </c>
      <c r="L462" t="s">
        <v>75</v>
      </c>
      <c r="M462" t="s">
        <v>76</v>
      </c>
      <c r="N462" t="s">
        <v>1294</v>
      </c>
      <c r="O462" t="s">
        <v>81</v>
      </c>
      <c r="P462" t="str">
        <f>"CT076201"</f>
        <v>CT076201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21.09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1</v>
      </c>
      <c r="BJ462">
        <v>3.8</v>
      </c>
      <c r="BK462">
        <v>4</v>
      </c>
      <c r="BL462">
        <v>55.1</v>
      </c>
      <c r="BM462">
        <v>8.27</v>
      </c>
      <c r="BN462">
        <v>63.37</v>
      </c>
      <c r="BO462">
        <v>63.37</v>
      </c>
      <c r="BR462" t="s">
        <v>83</v>
      </c>
      <c r="BS462" s="3">
        <v>44830</v>
      </c>
      <c r="BT462" s="4">
        <v>0.48333333333333334</v>
      </c>
      <c r="BU462" t="s">
        <v>1295</v>
      </c>
      <c r="BV462" t="s">
        <v>106</v>
      </c>
      <c r="BY462">
        <v>19200</v>
      </c>
      <c r="CA462" t="s">
        <v>140</v>
      </c>
      <c r="CC462" t="s">
        <v>76</v>
      </c>
      <c r="CD462">
        <v>7550</v>
      </c>
      <c r="CE462" t="s">
        <v>1296</v>
      </c>
      <c r="CI462">
        <v>1</v>
      </c>
      <c r="CJ462">
        <v>1</v>
      </c>
      <c r="CK462">
        <v>22</v>
      </c>
    </row>
    <row r="463" spans="1:89" x14ac:dyDescent="0.3">
      <c r="A463" t="s">
        <v>72</v>
      </c>
      <c r="B463" t="s">
        <v>73</v>
      </c>
      <c r="C463" t="s">
        <v>74</v>
      </c>
      <c r="E463" t="str">
        <f>"009942770058"</f>
        <v>009942770058</v>
      </c>
      <c r="F463" s="3">
        <v>44825</v>
      </c>
      <c r="G463">
        <v>202306</v>
      </c>
      <c r="H463" t="s">
        <v>283</v>
      </c>
      <c r="I463" t="s">
        <v>284</v>
      </c>
      <c r="J463" t="s">
        <v>91</v>
      </c>
      <c r="L463" t="s">
        <v>89</v>
      </c>
      <c r="M463" t="s">
        <v>90</v>
      </c>
      <c r="N463" t="s">
        <v>91</v>
      </c>
      <c r="O463" t="s">
        <v>81</v>
      </c>
      <c r="P463" t="str">
        <f>""</f>
        <v/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26.99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1</v>
      </c>
      <c r="BJ463">
        <v>0.2</v>
      </c>
      <c r="BK463">
        <v>1</v>
      </c>
      <c r="BL463">
        <v>70.53</v>
      </c>
      <c r="BM463">
        <v>10.58</v>
      </c>
      <c r="BN463">
        <v>81.11</v>
      </c>
      <c r="BO463">
        <v>81.11</v>
      </c>
      <c r="BQ463" t="s">
        <v>1297</v>
      </c>
      <c r="BR463" t="s">
        <v>1282</v>
      </c>
      <c r="BS463" s="3">
        <v>44826</v>
      </c>
      <c r="BT463" s="4">
        <v>0.36527777777777781</v>
      </c>
      <c r="BU463" t="s">
        <v>93</v>
      </c>
      <c r="BV463" t="s">
        <v>85</v>
      </c>
      <c r="BY463">
        <v>1200</v>
      </c>
      <c r="BZ463" t="s">
        <v>86</v>
      </c>
      <c r="CA463" t="s">
        <v>94</v>
      </c>
      <c r="CC463" t="s">
        <v>90</v>
      </c>
      <c r="CD463">
        <v>157</v>
      </c>
      <c r="CE463" t="s">
        <v>128</v>
      </c>
      <c r="CI463">
        <v>2</v>
      </c>
      <c r="CJ463">
        <v>1</v>
      </c>
      <c r="CK463">
        <v>21</v>
      </c>
    </row>
    <row r="464" spans="1:89" x14ac:dyDescent="0.3">
      <c r="A464" t="s">
        <v>72</v>
      </c>
      <c r="B464" t="s">
        <v>73</v>
      </c>
      <c r="C464" t="s">
        <v>74</v>
      </c>
      <c r="E464" t="str">
        <f>"GAB2011757"</f>
        <v>GAB2011757</v>
      </c>
      <c r="F464" s="3">
        <v>44827</v>
      </c>
      <c r="G464">
        <v>202306</v>
      </c>
      <c r="H464" t="s">
        <v>75</v>
      </c>
      <c r="I464" t="s">
        <v>76</v>
      </c>
      <c r="J464" t="s">
        <v>77</v>
      </c>
      <c r="L464" t="s">
        <v>247</v>
      </c>
      <c r="M464" t="s">
        <v>248</v>
      </c>
      <c r="N464" t="s">
        <v>687</v>
      </c>
      <c r="O464" t="s">
        <v>81</v>
      </c>
      <c r="P464" t="str">
        <f>"ATT:JOHAN JACOBS"</f>
        <v>ATT:JOHAN JACOBS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33.74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0.1</v>
      </c>
      <c r="BJ464">
        <v>2.4</v>
      </c>
      <c r="BK464">
        <v>2.5</v>
      </c>
      <c r="BL464">
        <v>88.16</v>
      </c>
      <c r="BM464">
        <v>13.22</v>
      </c>
      <c r="BN464">
        <v>101.38</v>
      </c>
      <c r="BO464">
        <v>101.38</v>
      </c>
      <c r="BQ464" t="s">
        <v>1298</v>
      </c>
      <c r="BR464" t="s">
        <v>83</v>
      </c>
      <c r="BS464" s="3">
        <v>44830</v>
      </c>
      <c r="BT464" s="4">
        <v>0.43124999999999997</v>
      </c>
      <c r="BU464" t="s">
        <v>1299</v>
      </c>
      <c r="BV464" t="s">
        <v>85</v>
      </c>
      <c r="BY464">
        <v>11886.84</v>
      </c>
      <c r="CA464" t="s">
        <v>252</v>
      </c>
      <c r="CC464" t="s">
        <v>248</v>
      </c>
      <c r="CD464">
        <v>1682</v>
      </c>
      <c r="CE464" t="s">
        <v>1300</v>
      </c>
      <c r="CI464">
        <v>0</v>
      </c>
      <c r="CJ464">
        <v>0</v>
      </c>
      <c r="CK464">
        <v>21</v>
      </c>
    </row>
    <row r="465" spans="1:89" x14ac:dyDescent="0.3">
      <c r="A465" t="s">
        <v>72</v>
      </c>
      <c r="B465" t="s">
        <v>73</v>
      </c>
      <c r="C465" t="s">
        <v>74</v>
      </c>
      <c r="E465" t="str">
        <f>"GAB2011758"</f>
        <v>GAB2011758</v>
      </c>
      <c r="F465" s="3">
        <v>44827</v>
      </c>
      <c r="G465">
        <v>202306</v>
      </c>
      <c r="H465" t="s">
        <v>75</v>
      </c>
      <c r="I465" t="s">
        <v>76</v>
      </c>
      <c r="J465" t="s">
        <v>77</v>
      </c>
      <c r="L465" t="s">
        <v>101</v>
      </c>
      <c r="M465" t="s">
        <v>102</v>
      </c>
      <c r="N465" t="s">
        <v>190</v>
      </c>
      <c r="O465" t="s">
        <v>81</v>
      </c>
      <c r="P465" t="str">
        <f>"010697"</f>
        <v>010697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33.74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0.2</v>
      </c>
      <c r="BJ465">
        <v>2.1</v>
      </c>
      <c r="BK465">
        <v>2.5</v>
      </c>
      <c r="BL465">
        <v>88.16</v>
      </c>
      <c r="BM465">
        <v>13.22</v>
      </c>
      <c r="BN465">
        <v>101.38</v>
      </c>
      <c r="BO465">
        <v>101.38</v>
      </c>
      <c r="BQ465" t="s">
        <v>191</v>
      </c>
      <c r="BR465" t="s">
        <v>83</v>
      </c>
      <c r="BS465" s="3">
        <v>44830</v>
      </c>
      <c r="BT465" s="4">
        <v>0.40972222222222227</v>
      </c>
      <c r="BU465" t="s">
        <v>1301</v>
      </c>
      <c r="BV465" t="s">
        <v>85</v>
      </c>
      <c r="BY465">
        <v>10428</v>
      </c>
      <c r="CA465" t="s">
        <v>193</v>
      </c>
      <c r="CC465" t="s">
        <v>102</v>
      </c>
      <c r="CD465">
        <v>2196</v>
      </c>
      <c r="CE465" t="s">
        <v>115</v>
      </c>
      <c r="CI465">
        <v>1</v>
      </c>
      <c r="CJ465">
        <v>1</v>
      </c>
      <c r="CK465">
        <v>21</v>
      </c>
    </row>
    <row r="466" spans="1:89" x14ac:dyDescent="0.3">
      <c r="A466" t="s">
        <v>72</v>
      </c>
      <c r="B466" t="s">
        <v>73</v>
      </c>
      <c r="C466" t="s">
        <v>74</v>
      </c>
      <c r="E466" t="str">
        <f>"GAB2011760"</f>
        <v>GAB2011760</v>
      </c>
      <c r="F466" s="3">
        <v>44827</v>
      </c>
      <c r="G466">
        <v>202306</v>
      </c>
      <c r="H466" t="s">
        <v>75</v>
      </c>
      <c r="I466" t="s">
        <v>76</v>
      </c>
      <c r="J466" t="s">
        <v>77</v>
      </c>
      <c r="L466" t="s">
        <v>75</v>
      </c>
      <c r="M466" t="s">
        <v>76</v>
      </c>
      <c r="N466" t="s">
        <v>380</v>
      </c>
      <c r="O466" t="s">
        <v>81</v>
      </c>
      <c r="P466" t="str">
        <f>"CT076161"</f>
        <v>CT076161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21.09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0.3</v>
      </c>
      <c r="BJ466">
        <v>2.2999999999999998</v>
      </c>
      <c r="BK466">
        <v>2.5</v>
      </c>
      <c r="BL466">
        <v>55.1</v>
      </c>
      <c r="BM466">
        <v>8.27</v>
      </c>
      <c r="BN466">
        <v>63.37</v>
      </c>
      <c r="BO466">
        <v>63.37</v>
      </c>
      <c r="BQ466" t="s">
        <v>381</v>
      </c>
      <c r="BR466" t="s">
        <v>83</v>
      </c>
      <c r="BS466" s="3">
        <v>44830</v>
      </c>
      <c r="BT466" s="4">
        <v>0.3888888888888889</v>
      </c>
      <c r="BU466" t="s">
        <v>481</v>
      </c>
      <c r="BV466" t="s">
        <v>85</v>
      </c>
      <c r="BY466">
        <v>11443.95</v>
      </c>
      <c r="CA466" t="s">
        <v>383</v>
      </c>
      <c r="CC466" t="s">
        <v>76</v>
      </c>
      <c r="CD466">
        <v>7441</v>
      </c>
      <c r="CE466" t="s">
        <v>115</v>
      </c>
      <c r="CI466">
        <v>1</v>
      </c>
      <c r="CJ466">
        <v>1</v>
      </c>
      <c r="CK466">
        <v>22</v>
      </c>
    </row>
    <row r="467" spans="1:89" x14ac:dyDescent="0.3">
      <c r="A467" t="s">
        <v>72</v>
      </c>
      <c r="B467" t="s">
        <v>73</v>
      </c>
      <c r="C467" t="s">
        <v>74</v>
      </c>
      <c r="E467" t="str">
        <f>"GAB2011761"</f>
        <v>GAB2011761</v>
      </c>
      <c r="F467" s="3">
        <v>44827</v>
      </c>
      <c r="G467">
        <v>202306</v>
      </c>
      <c r="H467" t="s">
        <v>75</v>
      </c>
      <c r="I467" t="s">
        <v>76</v>
      </c>
      <c r="J467" t="s">
        <v>77</v>
      </c>
      <c r="L467" t="s">
        <v>75</v>
      </c>
      <c r="M467" t="s">
        <v>76</v>
      </c>
      <c r="N467" t="s">
        <v>230</v>
      </c>
      <c r="O467" t="s">
        <v>81</v>
      </c>
      <c r="P467" t="str">
        <f>"CT076210"</f>
        <v>CT076210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21.09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0.6</v>
      </c>
      <c r="BJ467">
        <v>2</v>
      </c>
      <c r="BK467">
        <v>2</v>
      </c>
      <c r="BL467">
        <v>55.1</v>
      </c>
      <c r="BM467">
        <v>8.27</v>
      </c>
      <c r="BN467">
        <v>63.37</v>
      </c>
      <c r="BO467">
        <v>63.37</v>
      </c>
      <c r="BQ467" t="s">
        <v>231</v>
      </c>
      <c r="BR467" t="s">
        <v>83</v>
      </c>
      <c r="BS467" s="3">
        <v>44830</v>
      </c>
      <c r="BT467" s="4">
        <v>0.66527777777777775</v>
      </c>
      <c r="BU467" t="s">
        <v>232</v>
      </c>
      <c r="BV467" t="s">
        <v>106</v>
      </c>
      <c r="BY467">
        <v>9996.68</v>
      </c>
      <c r="CA467" t="s">
        <v>233</v>
      </c>
      <c r="CC467" t="s">
        <v>76</v>
      </c>
      <c r="CD467">
        <v>7806</v>
      </c>
      <c r="CE467" t="s">
        <v>834</v>
      </c>
      <c r="CI467">
        <v>1</v>
      </c>
      <c r="CJ467">
        <v>1</v>
      </c>
      <c r="CK467">
        <v>22</v>
      </c>
    </row>
    <row r="468" spans="1:89" x14ac:dyDescent="0.3">
      <c r="A468" t="s">
        <v>72</v>
      </c>
      <c r="B468" t="s">
        <v>73</v>
      </c>
      <c r="C468" t="s">
        <v>74</v>
      </c>
      <c r="E468" t="str">
        <f>"GAB2011752"</f>
        <v>GAB2011752</v>
      </c>
      <c r="F468" s="3">
        <v>44827</v>
      </c>
      <c r="G468">
        <v>202306</v>
      </c>
      <c r="H468" t="s">
        <v>75</v>
      </c>
      <c r="I468" t="s">
        <v>76</v>
      </c>
      <c r="J468" t="s">
        <v>77</v>
      </c>
      <c r="L468" t="s">
        <v>783</v>
      </c>
      <c r="M468" t="s">
        <v>784</v>
      </c>
      <c r="N468" t="s">
        <v>1302</v>
      </c>
      <c r="O468" t="s">
        <v>124</v>
      </c>
      <c r="P468" t="str">
        <f>"CT076196"</f>
        <v>CT076196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73.63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0.8</v>
      </c>
      <c r="BJ468">
        <v>1.6</v>
      </c>
      <c r="BK468">
        <v>2</v>
      </c>
      <c r="BL468">
        <v>197.63</v>
      </c>
      <c r="BM468">
        <v>29.64</v>
      </c>
      <c r="BN468">
        <v>227.27</v>
      </c>
      <c r="BO468">
        <v>227.27</v>
      </c>
      <c r="BQ468" t="s">
        <v>1303</v>
      </c>
      <c r="BR468" t="s">
        <v>83</v>
      </c>
      <c r="BS468" s="3">
        <v>44831</v>
      </c>
      <c r="BT468" s="4">
        <v>0.44791666666666669</v>
      </c>
      <c r="BU468" t="s">
        <v>1304</v>
      </c>
      <c r="BV468" t="s">
        <v>85</v>
      </c>
      <c r="BY468">
        <v>8173.44</v>
      </c>
      <c r="CA468" t="s">
        <v>1305</v>
      </c>
      <c r="CC468" t="s">
        <v>784</v>
      </c>
      <c r="CD468">
        <v>250</v>
      </c>
      <c r="CE468" t="s">
        <v>128</v>
      </c>
      <c r="CI468">
        <v>4</v>
      </c>
      <c r="CJ468">
        <v>2</v>
      </c>
      <c r="CK468">
        <v>43</v>
      </c>
    </row>
    <row r="469" spans="1:89" x14ac:dyDescent="0.3">
      <c r="A469" t="s">
        <v>72</v>
      </c>
      <c r="B469" t="s">
        <v>73</v>
      </c>
      <c r="C469" t="s">
        <v>74</v>
      </c>
      <c r="E469" t="str">
        <f>"GAB2011753"</f>
        <v>GAB2011753</v>
      </c>
      <c r="F469" s="3">
        <v>44827</v>
      </c>
      <c r="G469">
        <v>202306</v>
      </c>
      <c r="H469" t="s">
        <v>75</v>
      </c>
      <c r="I469" t="s">
        <v>76</v>
      </c>
      <c r="J469" t="s">
        <v>77</v>
      </c>
      <c r="L469" t="s">
        <v>78</v>
      </c>
      <c r="M469" t="s">
        <v>79</v>
      </c>
      <c r="N469" t="s">
        <v>1306</v>
      </c>
      <c r="O469" t="s">
        <v>124</v>
      </c>
      <c r="P469" t="str">
        <f>"CT076060"</f>
        <v>CT076060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58.66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7.5</v>
      </c>
      <c r="BJ469">
        <v>17.600000000000001</v>
      </c>
      <c r="BK469">
        <v>18</v>
      </c>
      <c r="BL469">
        <v>158.52000000000001</v>
      </c>
      <c r="BM469">
        <v>23.78</v>
      </c>
      <c r="BN469">
        <v>182.3</v>
      </c>
      <c r="BO469">
        <v>182.3</v>
      </c>
      <c r="BR469" t="s">
        <v>83</v>
      </c>
      <c r="BS469" s="3">
        <v>44830</v>
      </c>
      <c r="BT469" s="4">
        <v>0.4201388888888889</v>
      </c>
      <c r="BU469" t="s">
        <v>973</v>
      </c>
      <c r="BV469" t="s">
        <v>85</v>
      </c>
      <c r="BY469">
        <v>87975.02</v>
      </c>
      <c r="CA469" t="s">
        <v>974</v>
      </c>
      <c r="CC469" t="s">
        <v>79</v>
      </c>
      <c r="CD469">
        <v>81</v>
      </c>
      <c r="CE469" t="s">
        <v>128</v>
      </c>
      <c r="CI469">
        <v>3</v>
      </c>
      <c r="CJ469">
        <v>1</v>
      </c>
      <c r="CK469">
        <v>41</v>
      </c>
    </row>
    <row r="470" spans="1:89" x14ac:dyDescent="0.3">
      <c r="A470" t="s">
        <v>72</v>
      </c>
      <c r="B470" t="s">
        <v>73</v>
      </c>
      <c r="C470" t="s">
        <v>74</v>
      </c>
      <c r="E470" t="str">
        <f>"GAB2011754"</f>
        <v>GAB2011754</v>
      </c>
      <c r="F470" s="3">
        <v>44827</v>
      </c>
      <c r="G470">
        <v>202306</v>
      </c>
      <c r="H470" t="s">
        <v>75</v>
      </c>
      <c r="I470" t="s">
        <v>76</v>
      </c>
      <c r="J470" t="s">
        <v>77</v>
      </c>
      <c r="L470" t="s">
        <v>89</v>
      </c>
      <c r="M470" t="s">
        <v>90</v>
      </c>
      <c r="N470" t="s">
        <v>1307</v>
      </c>
      <c r="O470" t="s">
        <v>124</v>
      </c>
      <c r="P470" t="str">
        <f>"CT075896"</f>
        <v>CT075896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52.2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3.2</v>
      </c>
      <c r="BJ470">
        <v>9.9</v>
      </c>
      <c r="BK470">
        <v>10</v>
      </c>
      <c r="BL470">
        <v>141.65</v>
      </c>
      <c r="BM470">
        <v>21.25</v>
      </c>
      <c r="BN470">
        <v>162.9</v>
      </c>
      <c r="BO470">
        <v>162.9</v>
      </c>
      <c r="BQ470" t="s">
        <v>1164</v>
      </c>
      <c r="BR470" t="s">
        <v>83</v>
      </c>
      <c r="BS470" s="3">
        <v>44830</v>
      </c>
      <c r="BT470" s="4">
        <v>0.35833333333333334</v>
      </c>
      <c r="BU470" t="s">
        <v>1165</v>
      </c>
      <c r="BV470" t="s">
        <v>85</v>
      </c>
      <c r="BY470">
        <v>49266</v>
      </c>
      <c r="CA470" t="s">
        <v>1166</v>
      </c>
      <c r="CC470" t="s">
        <v>90</v>
      </c>
      <c r="CD470">
        <v>157</v>
      </c>
      <c r="CE470" t="s">
        <v>128</v>
      </c>
      <c r="CI470">
        <v>3</v>
      </c>
      <c r="CJ470">
        <v>1</v>
      </c>
      <c r="CK470">
        <v>41</v>
      </c>
    </row>
    <row r="471" spans="1:89" x14ac:dyDescent="0.3">
      <c r="A471" t="s">
        <v>72</v>
      </c>
      <c r="B471" t="s">
        <v>73</v>
      </c>
      <c r="C471" t="s">
        <v>74</v>
      </c>
      <c r="E471" t="str">
        <f>"GAB2011756"</f>
        <v>GAB2011756</v>
      </c>
      <c r="F471" s="3">
        <v>44827</v>
      </c>
      <c r="G471">
        <v>202306</v>
      </c>
      <c r="H471" t="s">
        <v>75</v>
      </c>
      <c r="I471" t="s">
        <v>76</v>
      </c>
      <c r="J471" t="s">
        <v>77</v>
      </c>
      <c r="L471" t="s">
        <v>78</v>
      </c>
      <c r="M471" t="s">
        <v>79</v>
      </c>
      <c r="N471" t="s">
        <v>611</v>
      </c>
      <c r="O471" t="s">
        <v>124</v>
      </c>
      <c r="P471" t="str">
        <f>"010686"</f>
        <v>010686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52.2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7.4</v>
      </c>
      <c r="BJ471">
        <v>13.1</v>
      </c>
      <c r="BK471">
        <v>14</v>
      </c>
      <c r="BL471">
        <v>141.65</v>
      </c>
      <c r="BM471">
        <v>21.25</v>
      </c>
      <c r="BN471">
        <v>162.9</v>
      </c>
      <c r="BO471">
        <v>162.9</v>
      </c>
      <c r="BR471" t="s">
        <v>83</v>
      </c>
      <c r="BS471" s="3">
        <v>44830</v>
      </c>
      <c r="BT471" s="4">
        <v>0.38055555555555554</v>
      </c>
      <c r="BU471" t="s">
        <v>1308</v>
      </c>
      <c r="BV471" t="s">
        <v>85</v>
      </c>
      <c r="BY471">
        <v>65331</v>
      </c>
      <c r="CA471" t="s">
        <v>1179</v>
      </c>
      <c r="CC471" t="s">
        <v>79</v>
      </c>
      <c r="CD471">
        <v>2</v>
      </c>
      <c r="CE471" t="s">
        <v>128</v>
      </c>
      <c r="CI471">
        <v>3</v>
      </c>
      <c r="CJ471">
        <v>1</v>
      </c>
      <c r="CK471">
        <v>41</v>
      </c>
    </row>
    <row r="472" spans="1:89" x14ac:dyDescent="0.3">
      <c r="A472" t="s">
        <v>72</v>
      </c>
      <c r="B472" t="s">
        <v>73</v>
      </c>
      <c r="C472" t="s">
        <v>74</v>
      </c>
      <c r="E472" t="str">
        <f>"GAB2011759"</f>
        <v>GAB2011759</v>
      </c>
      <c r="F472" s="3">
        <v>44827</v>
      </c>
      <c r="G472">
        <v>202306</v>
      </c>
      <c r="H472" t="s">
        <v>75</v>
      </c>
      <c r="I472" t="s">
        <v>76</v>
      </c>
      <c r="J472" t="s">
        <v>77</v>
      </c>
      <c r="L472" t="s">
        <v>289</v>
      </c>
      <c r="M472" t="s">
        <v>290</v>
      </c>
      <c r="N472" t="s">
        <v>1309</v>
      </c>
      <c r="O472" t="s">
        <v>124</v>
      </c>
      <c r="P472" t="str">
        <f>"00099"</f>
        <v>00099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93.08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3</v>
      </c>
      <c r="BI472">
        <v>30.9</v>
      </c>
      <c r="BJ472">
        <v>33.6</v>
      </c>
      <c r="BK472">
        <v>34</v>
      </c>
      <c r="BL472">
        <v>248.46</v>
      </c>
      <c r="BM472">
        <v>37.270000000000003</v>
      </c>
      <c r="BN472">
        <v>285.73</v>
      </c>
      <c r="BO472">
        <v>285.73</v>
      </c>
      <c r="BQ472" t="s">
        <v>1310</v>
      </c>
      <c r="BR472" t="s">
        <v>83</v>
      </c>
      <c r="BS472" s="3">
        <v>44830</v>
      </c>
      <c r="BT472" s="4">
        <v>0.4548611111111111</v>
      </c>
      <c r="BU472" t="s">
        <v>1311</v>
      </c>
      <c r="BV472" t="s">
        <v>85</v>
      </c>
      <c r="BY472">
        <v>167901.92</v>
      </c>
      <c r="CA472" t="s">
        <v>1312</v>
      </c>
      <c r="CC472" t="s">
        <v>290</v>
      </c>
      <c r="CD472">
        <v>4030</v>
      </c>
      <c r="CE472" t="s">
        <v>128</v>
      </c>
      <c r="CI472">
        <v>4</v>
      </c>
      <c r="CJ472">
        <v>1</v>
      </c>
      <c r="CK472">
        <v>41</v>
      </c>
    </row>
    <row r="473" spans="1:89" x14ac:dyDescent="0.3">
      <c r="A473" t="s">
        <v>72</v>
      </c>
      <c r="B473" t="s">
        <v>73</v>
      </c>
      <c r="C473" t="s">
        <v>74</v>
      </c>
      <c r="E473" t="str">
        <f>"GAB2011762"</f>
        <v>GAB2011762</v>
      </c>
      <c r="F473" s="3">
        <v>44827</v>
      </c>
      <c r="G473">
        <v>202306</v>
      </c>
      <c r="H473" t="s">
        <v>75</v>
      </c>
      <c r="I473" t="s">
        <v>76</v>
      </c>
      <c r="J473" t="s">
        <v>77</v>
      </c>
      <c r="L473" t="s">
        <v>89</v>
      </c>
      <c r="M473" t="s">
        <v>90</v>
      </c>
      <c r="N473" t="s">
        <v>91</v>
      </c>
      <c r="O473" t="s">
        <v>124</v>
      </c>
      <c r="P473" t="str">
        <f>"ATT:KEDIBONE"</f>
        <v>ATT:KEDIBONE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52.2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0.5</v>
      </c>
      <c r="BJ473">
        <v>1.1000000000000001</v>
      </c>
      <c r="BK473">
        <v>2</v>
      </c>
      <c r="BL473">
        <v>141.65</v>
      </c>
      <c r="BM473">
        <v>21.25</v>
      </c>
      <c r="BN473">
        <v>162.9</v>
      </c>
      <c r="BO473">
        <v>162.9</v>
      </c>
      <c r="BQ473" t="s">
        <v>374</v>
      </c>
      <c r="BR473" t="s">
        <v>83</v>
      </c>
      <c r="BS473" s="3">
        <v>44830</v>
      </c>
      <c r="BT473" s="4">
        <v>0.34375</v>
      </c>
      <c r="BU473" t="s">
        <v>818</v>
      </c>
      <c r="BV473" t="s">
        <v>85</v>
      </c>
      <c r="BY473">
        <v>5553.45</v>
      </c>
      <c r="CA473" t="s">
        <v>94</v>
      </c>
      <c r="CC473" t="s">
        <v>90</v>
      </c>
      <c r="CD473">
        <v>157</v>
      </c>
      <c r="CE473" t="s">
        <v>128</v>
      </c>
      <c r="CI473">
        <v>3</v>
      </c>
      <c r="CJ473">
        <v>1</v>
      </c>
      <c r="CK473">
        <v>41</v>
      </c>
    </row>
    <row r="474" spans="1:89" x14ac:dyDescent="0.3">
      <c r="A474" t="s">
        <v>72</v>
      </c>
      <c r="B474" t="s">
        <v>73</v>
      </c>
      <c r="C474" t="s">
        <v>74</v>
      </c>
      <c r="E474" t="str">
        <f>"GAB2011763"</f>
        <v>GAB2011763</v>
      </c>
      <c r="F474" s="3">
        <v>44827</v>
      </c>
      <c r="G474">
        <v>202306</v>
      </c>
      <c r="H474" t="s">
        <v>75</v>
      </c>
      <c r="I474" t="s">
        <v>76</v>
      </c>
      <c r="J474" t="s">
        <v>77</v>
      </c>
      <c r="L474" t="s">
        <v>89</v>
      </c>
      <c r="M474" t="s">
        <v>90</v>
      </c>
      <c r="N474" t="s">
        <v>150</v>
      </c>
      <c r="O474" t="s">
        <v>124</v>
      </c>
      <c r="P474" t="str">
        <f>"CT076206"</f>
        <v>CT076206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93.08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2</v>
      </c>
      <c r="BI474">
        <v>13.2</v>
      </c>
      <c r="BJ474">
        <v>33.1</v>
      </c>
      <c r="BK474">
        <v>34</v>
      </c>
      <c r="BL474">
        <v>248.46</v>
      </c>
      <c r="BM474">
        <v>37.270000000000003</v>
      </c>
      <c r="BN474">
        <v>285.73</v>
      </c>
      <c r="BO474">
        <v>285.73</v>
      </c>
      <c r="BQ474" t="s">
        <v>1219</v>
      </c>
      <c r="BR474" t="s">
        <v>83</v>
      </c>
      <c r="BS474" s="3">
        <v>44830</v>
      </c>
      <c r="BT474" s="4">
        <v>0.47152777777777777</v>
      </c>
      <c r="BU474" t="s">
        <v>582</v>
      </c>
      <c r="BV474" t="s">
        <v>85</v>
      </c>
      <c r="BY474">
        <v>165371.67000000001</v>
      </c>
      <c r="CA474" t="s">
        <v>908</v>
      </c>
      <c r="CC474" t="s">
        <v>90</v>
      </c>
      <c r="CD474">
        <v>157</v>
      </c>
      <c r="CE474" t="s">
        <v>128</v>
      </c>
      <c r="CI474">
        <v>3</v>
      </c>
      <c r="CJ474">
        <v>1</v>
      </c>
      <c r="CK474">
        <v>41</v>
      </c>
    </row>
    <row r="475" spans="1:89" x14ac:dyDescent="0.3">
      <c r="A475" t="s">
        <v>72</v>
      </c>
      <c r="B475" t="s">
        <v>73</v>
      </c>
      <c r="C475" t="s">
        <v>74</v>
      </c>
      <c r="E475" t="str">
        <f>"GAB2011764"</f>
        <v>GAB2011764</v>
      </c>
      <c r="F475" s="3">
        <v>44827</v>
      </c>
      <c r="G475">
        <v>202306</v>
      </c>
      <c r="H475" t="s">
        <v>75</v>
      </c>
      <c r="I475" t="s">
        <v>76</v>
      </c>
      <c r="J475" t="s">
        <v>77</v>
      </c>
      <c r="L475" t="s">
        <v>75</v>
      </c>
      <c r="M475" t="s">
        <v>76</v>
      </c>
      <c r="N475" t="s">
        <v>1313</v>
      </c>
      <c r="O475" t="s">
        <v>124</v>
      </c>
      <c r="P475" t="str">
        <f>"CT076213"</f>
        <v>CT076213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40.28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1.2</v>
      </c>
      <c r="BJ475">
        <v>2.4</v>
      </c>
      <c r="BK475">
        <v>3</v>
      </c>
      <c r="BL475">
        <v>110.5</v>
      </c>
      <c r="BM475">
        <v>16.579999999999998</v>
      </c>
      <c r="BN475">
        <v>127.08</v>
      </c>
      <c r="BO475">
        <v>127.08</v>
      </c>
      <c r="BQ475" t="s">
        <v>1314</v>
      </c>
      <c r="BR475" t="s">
        <v>83</v>
      </c>
      <c r="BS475" s="3">
        <v>44830</v>
      </c>
      <c r="BT475" s="4">
        <v>0.51736111111111105</v>
      </c>
      <c r="BU475" t="s">
        <v>1315</v>
      </c>
      <c r="BV475" t="s">
        <v>85</v>
      </c>
      <c r="BY475">
        <v>11757.99</v>
      </c>
      <c r="CC475" t="s">
        <v>76</v>
      </c>
      <c r="CD475">
        <v>7700</v>
      </c>
      <c r="CE475" t="s">
        <v>128</v>
      </c>
      <c r="CI475">
        <v>3</v>
      </c>
      <c r="CJ475">
        <v>1</v>
      </c>
      <c r="CK475">
        <v>42</v>
      </c>
    </row>
    <row r="476" spans="1:89" x14ac:dyDescent="0.3">
      <c r="A476" t="s">
        <v>72</v>
      </c>
      <c r="B476" t="s">
        <v>73</v>
      </c>
      <c r="C476" t="s">
        <v>74</v>
      </c>
      <c r="E476" t="str">
        <f>"GAB2011765"</f>
        <v>GAB2011765</v>
      </c>
      <c r="F476" s="3">
        <v>44827</v>
      </c>
      <c r="G476">
        <v>202306</v>
      </c>
      <c r="H476" t="s">
        <v>75</v>
      </c>
      <c r="I476" t="s">
        <v>76</v>
      </c>
      <c r="J476" t="s">
        <v>77</v>
      </c>
      <c r="L476" t="s">
        <v>494</v>
      </c>
      <c r="M476" t="s">
        <v>495</v>
      </c>
      <c r="N476" t="s">
        <v>1316</v>
      </c>
      <c r="O476" t="s">
        <v>124</v>
      </c>
      <c r="P476" t="str">
        <f>"CT076215"</f>
        <v>CT076215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73.63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3.3</v>
      </c>
      <c r="BJ476">
        <v>13.1</v>
      </c>
      <c r="BK476">
        <v>14</v>
      </c>
      <c r="BL476">
        <v>197.63</v>
      </c>
      <c r="BM476">
        <v>29.64</v>
      </c>
      <c r="BN476">
        <v>227.27</v>
      </c>
      <c r="BO476">
        <v>227.27</v>
      </c>
      <c r="BQ476" t="s">
        <v>1317</v>
      </c>
      <c r="BR476" t="s">
        <v>83</v>
      </c>
      <c r="BS476" s="3">
        <v>44830</v>
      </c>
      <c r="BT476" s="4">
        <v>0.56111111111111112</v>
      </c>
      <c r="BU476" t="s">
        <v>1318</v>
      </c>
      <c r="BV476" t="s">
        <v>85</v>
      </c>
      <c r="BY476">
        <v>65331</v>
      </c>
      <c r="CA476" t="s">
        <v>1319</v>
      </c>
      <c r="CC476" t="s">
        <v>495</v>
      </c>
      <c r="CD476">
        <v>727</v>
      </c>
      <c r="CE476" t="s">
        <v>128</v>
      </c>
      <c r="CI476">
        <v>4</v>
      </c>
      <c r="CJ476">
        <v>1</v>
      </c>
      <c r="CK476">
        <v>43</v>
      </c>
    </row>
    <row r="477" spans="1:89" x14ac:dyDescent="0.3">
      <c r="A477" t="s">
        <v>72</v>
      </c>
      <c r="B477" t="s">
        <v>73</v>
      </c>
      <c r="C477" t="s">
        <v>74</v>
      </c>
      <c r="E477" t="str">
        <f>"GAB2011769"</f>
        <v>GAB2011769</v>
      </c>
      <c r="F477" s="3">
        <v>44830</v>
      </c>
      <c r="G477">
        <v>202306</v>
      </c>
      <c r="H477" t="s">
        <v>75</v>
      </c>
      <c r="I477" t="s">
        <v>76</v>
      </c>
      <c r="J477" t="s">
        <v>77</v>
      </c>
      <c r="L477" t="s">
        <v>1320</v>
      </c>
      <c r="M477" t="s">
        <v>1321</v>
      </c>
      <c r="N477" t="s">
        <v>1322</v>
      </c>
      <c r="O477" t="s">
        <v>124</v>
      </c>
      <c r="P477" t="str">
        <f>"010708 704 705 706707"</f>
        <v>010708 704 705 706707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73.63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4</v>
      </c>
      <c r="BJ477">
        <v>12.4</v>
      </c>
      <c r="BK477">
        <v>13</v>
      </c>
      <c r="BL477">
        <v>197.63</v>
      </c>
      <c r="BM477">
        <v>29.64</v>
      </c>
      <c r="BN477">
        <v>227.27</v>
      </c>
      <c r="BO477">
        <v>227.27</v>
      </c>
      <c r="BQ477" t="s">
        <v>254</v>
      </c>
      <c r="BR477" t="s">
        <v>83</v>
      </c>
      <c r="BS477" s="3">
        <v>44832</v>
      </c>
      <c r="BT477" s="4">
        <v>0.6694444444444444</v>
      </c>
      <c r="BU477" t="s">
        <v>1323</v>
      </c>
      <c r="BV477" t="s">
        <v>85</v>
      </c>
      <c r="BY477">
        <v>61810.17</v>
      </c>
      <c r="CA477" t="s">
        <v>1324</v>
      </c>
      <c r="CC477" t="s">
        <v>1321</v>
      </c>
      <c r="CD477">
        <v>601</v>
      </c>
      <c r="CE477" t="s">
        <v>128</v>
      </c>
      <c r="CI477">
        <v>4</v>
      </c>
      <c r="CJ477">
        <v>2</v>
      </c>
      <c r="CK477">
        <v>43</v>
      </c>
    </row>
    <row r="478" spans="1:89" x14ac:dyDescent="0.3">
      <c r="A478" t="s">
        <v>72</v>
      </c>
      <c r="B478" t="s">
        <v>73</v>
      </c>
      <c r="C478" t="s">
        <v>74</v>
      </c>
      <c r="E478" t="str">
        <f>"GAB2011770"</f>
        <v>GAB2011770</v>
      </c>
      <c r="F478" s="3">
        <v>44830</v>
      </c>
      <c r="G478">
        <v>202306</v>
      </c>
      <c r="H478" t="s">
        <v>75</v>
      </c>
      <c r="I478" t="s">
        <v>76</v>
      </c>
      <c r="J478" t="s">
        <v>77</v>
      </c>
      <c r="L478" t="s">
        <v>75</v>
      </c>
      <c r="M478" t="s">
        <v>76</v>
      </c>
      <c r="N478" t="s">
        <v>137</v>
      </c>
      <c r="O478" t="s">
        <v>124</v>
      </c>
      <c r="P478" t="str">
        <f>"CT076218"</f>
        <v>CT076218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54.42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10.3</v>
      </c>
      <c r="BJ478">
        <v>26.8</v>
      </c>
      <c r="BK478">
        <v>27</v>
      </c>
      <c r="BL478">
        <v>147.44</v>
      </c>
      <c r="BM478">
        <v>22.12</v>
      </c>
      <c r="BN478">
        <v>169.56</v>
      </c>
      <c r="BO478">
        <v>169.56</v>
      </c>
      <c r="BQ478" t="s">
        <v>138</v>
      </c>
      <c r="BR478" t="s">
        <v>83</v>
      </c>
      <c r="BS478" s="3">
        <v>44831</v>
      </c>
      <c r="BT478" s="4">
        <v>0.52916666666666667</v>
      </c>
      <c r="BU478" t="s">
        <v>1325</v>
      </c>
      <c r="BV478" t="s">
        <v>85</v>
      </c>
      <c r="BY478">
        <v>134184.16</v>
      </c>
      <c r="CA478" t="s">
        <v>140</v>
      </c>
      <c r="CC478" t="s">
        <v>76</v>
      </c>
      <c r="CD478">
        <v>7550</v>
      </c>
      <c r="CE478" t="s">
        <v>128</v>
      </c>
      <c r="CI478">
        <v>3</v>
      </c>
      <c r="CJ478">
        <v>1</v>
      </c>
      <c r="CK478">
        <v>42</v>
      </c>
    </row>
    <row r="479" spans="1:89" x14ac:dyDescent="0.3">
      <c r="A479" t="s">
        <v>72</v>
      </c>
      <c r="B479" t="s">
        <v>73</v>
      </c>
      <c r="C479" t="s">
        <v>74</v>
      </c>
      <c r="E479" t="str">
        <f>"GAB2011771"</f>
        <v>GAB2011771</v>
      </c>
      <c r="F479" s="3">
        <v>44830</v>
      </c>
      <c r="G479">
        <v>202306</v>
      </c>
      <c r="H479" t="s">
        <v>75</v>
      </c>
      <c r="I479" t="s">
        <v>76</v>
      </c>
      <c r="J479" t="s">
        <v>77</v>
      </c>
      <c r="L479" t="s">
        <v>78</v>
      </c>
      <c r="M479" t="s">
        <v>79</v>
      </c>
      <c r="N479" t="s">
        <v>1326</v>
      </c>
      <c r="O479" t="s">
        <v>124</v>
      </c>
      <c r="P479" t="str">
        <f>"CT076223"</f>
        <v>CT076223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52.2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1.7</v>
      </c>
      <c r="BJ479">
        <v>6.5</v>
      </c>
      <c r="BK479">
        <v>7</v>
      </c>
      <c r="BL479">
        <v>141.65</v>
      </c>
      <c r="BM479">
        <v>21.25</v>
      </c>
      <c r="BN479">
        <v>162.9</v>
      </c>
      <c r="BO479">
        <v>162.9</v>
      </c>
      <c r="BQ479" t="s">
        <v>1327</v>
      </c>
      <c r="BR479" t="s">
        <v>83</v>
      </c>
      <c r="BS479" s="3">
        <v>44832</v>
      </c>
      <c r="BT479" s="4">
        <v>0.74722222222222223</v>
      </c>
      <c r="BU479" t="s">
        <v>1328</v>
      </c>
      <c r="BV479" t="s">
        <v>85</v>
      </c>
      <c r="BY479">
        <v>32643</v>
      </c>
      <c r="CC479" t="s">
        <v>79</v>
      </c>
      <c r="CD479">
        <v>43</v>
      </c>
      <c r="CE479" t="s">
        <v>128</v>
      </c>
      <c r="CI479">
        <v>3</v>
      </c>
      <c r="CJ479">
        <v>2</v>
      </c>
      <c r="CK479">
        <v>41</v>
      </c>
    </row>
    <row r="480" spans="1:89" x14ac:dyDescent="0.3">
      <c r="A480" t="s">
        <v>72</v>
      </c>
      <c r="B480" t="s">
        <v>73</v>
      </c>
      <c r="C480" t="s">
        <v>74</v>
      </c>
      <c r="E480" t="str">
        <f>"GAB2011780"</f>
        <v>GAB2011780</v>
      </c>
      <c r="F480" s="3">
        <v>44830</v>
      </c>
      <c r="G480">
        <v>202306</v>
      </c>
      <c r="H480" t="s">
        <v>75</v>
      </c>
      <c r="I480" t="s">
        <v>76</v>
      </c>
      <c r="J480" t="s">
        <v>77</v>
      </c>
      <c r="L480" t="s">
        <v>89</v>
      </c>
      <c r="M480" t="s">
        <v>90</v>
      </c>
      <c r="N480" t="s">
        <v>91</v>
      </c>
      <c r="O480" t="s">
        <v>124</v>
      </c>
      <c r="P480" t="str">
        <f>"ATT:KEDIBONE"</f>
        <v>ATT:KEDIBONE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52.2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0.8</v>
      </c>
      <c r="BJ480">
        <v>1.6</v>
      </c>
      <c r="BK480">
        <v>2</v>
      </c>
      <c r="BL480">
        <v>141.65</v>
      </c>
      <c r="BM480">
        <v>21.25</v>
      </c>
      <c r="BN480">
        <v>162.9</v>
      </c>
      <c r="BO480">
        <v>162.9</v>
      </c>
      <c r="BQ480" t="s">
        <v>374</v>
      </c>
      <c r="BR480" t="s">
        <v>83</v>
      </c>
      <c r="BS480" s="3">
        <v>44832</v>
      </c>
      <c r="BT480" s="4">
        <v>0.39861111111111108</v>
      </c>
      <c r="BU480" t="s">
        <v>1020</v>
      </c>
      <c r="BV480" t="s">
        <v>85</v>
      </c>
      <c r="BY480">
        <v>8130.38</v>
      </c>
      <c r="CA480" t="s">
        <v>166</v>
      </c>
      <c r="CC480" t="s">
        <v>90</v>
      </c>
      <c r="CD480">
        <v>157</v>
      </c>
      <c r="CE480" t="s">
        <v>128</v>
      </c>
      <c r="CI480">
        <v>3</v>
      </c>
      <c r="CJ480">
        <v>2</v>
      </c>
      <c r="CK480">
        <v>41</v>
      </c>
    </row>
    <row r="481" spans="1:89" x14ac:dyDescent="0.3">
      <c r="A481" t="s">
        <v>72</v>
      </c>
      <c r="B481" t="s">
        <v>73</v>
      </c>
      <c r="C481" t="s">
        <v>74</v>
      </c>
      <c r="E481" t="str">
        <f>"GAB2011782"</f>
        <v>GAB2011782</v>
      </c>
      <c r="F481" s="3">
        <v>44830</v>
      </c>
      <c r="G481">
        <v>202306</v>
      </c>
      <c r="H481" t="s">
        <v>75</v>
      </c>
      <c r="I481" t="s">
        <v>76</v>
      </c>
      <c r="J481" t="s">
        <v>77</v>
      </c>
      <c r="L481" t="s">
        <v>1329</v>
      </c>
      <c r="M481" t="s">
        <v>1330</v>
      </c>
      <c r="N481" t="s">
        <v>1331</v>
      </c>
      <c r="O481" t="s">
        <v>124</v>
      </c>
      <c r="P481" t="str">
        <f>"010717"</f>
        <v>010717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73.63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1.2</v>
      </c>
      <c r="BJ481">
        <v>2.5</v>
      </c>
      <c r="BK481">
        <v>3</v>
      </c>
      <c r="BL481">
        <v>197.63</v>
      </c>
      <c r="BM481">
        <v>29.64</v>
      </c>
      <c r="BN481">
        <v>227.27</v>
      </c>
      <c r="BO481">
        <v>227.27</v>
      </c>
      <c r="BQ481" t="s">
        <v>254</v>
      </c>
      <c r="BR481" t="s">
        <v>83</v>
      </c>
      <c r="BS481" s="3">
        <v>44832</v>
      </c>
      <c r="BT481" s="4">
        <v>0.52361111111111114</v>
      </c>
      <c r="BU481" t="s">
        <v>1332</v>
      </c>
      <c r="BV481" t="s">
        <v>85</v>
      </c>
      <c r="BY481">
        <v>12620.1</v>
      </c>
      <c r="CA481" t="s">
        <v>1333</v>
      </c>
      <c r="CC481" t="s">
        <v>1330</v>
      </c>
      <c r="CD481">
        <v>1061</v>
      </c>
      <c r="CE481" t="s">
        <v>128</v>
      </c>
      <c r="CI481">
        <v>4</v>
      </c>
      <c r="CJ481">
        <v>2</v>
      </c>
      <c r="CK481">
        <v>43</v>
      </c>
    </row>
    <row r="482" spans="1:89" x14ac:dyDescent="0.3">
      <c r="A482" t="s">
        <v>72</v>
      </c>
      <c r="B482" t="s">
        <v>73</v>
      </c>
      <c r="C482" t="s">
        <v>74</v>
      </c>
      <c r="E482" t="str">
        <f>"GAB2011786"</f>
        <v>GAB2011786</v>
      </c>
      <c r="F482" s="3">
        <v>44830</v>
      </c>
      <c r="G482">
        <v>202306</v>
      </c>
      <c r="H482" t="s">
        <v>75</v>
      </c>
      <c r="I482" t="s">
        <v>76</v>
      </c>
      <c r="J482" t="s">
        <v>77</v>
      </c>
      <c r="L482" t="s">
        <v>638</v>
      </c>
      <c r="M482" t="s">
        <v>639</v>
      </c>
      <c r="N482" t="s">
        <v>640</v>
      </c>
      <c r="O482" t="s">
        <v>124</v>
      </c>
      <c r="P482" t="str">
        <f>"CT076243"</f>
        <v>CT076243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73.63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0.2</v>
      </c>
      <c r="BJ482">
        <v>2.2999999999999998</v>
      </c>
      <c r="BK482">
        <v>3</v>
      </c>
      <c r="BL482">
        <v>197.63</v>
      </c>
      <c r="BM482">
        <v>29.64</v>
      </c>
      <c r="BN482">
        <v>227.27</v>
      </c>
      <c r="BO482">
        <v>227.27</v>
      </c>
      <c r="BQ482" t="s">
        <v>641</v>
      </c>
      <c r="BR482" t="s">
        <v>83</v>
      </c>
      <c r="BS482" s="3">
        <v>44832</v>
      </c>
      <c r="BT482" s="4">
        <v>0.5541666666666667</v>
      </c>
      <c r="BU482" t="s">
        <v>940</v>
      </c>
      <c r="BV482" t="s">
        <v>85</v>
      </c>
      <c r="BY482">
        <v>11350.6</v>
      </c>
      <c r="CA482" t="s">
        <v>941</v>
      </c>
      <c r="CC482" t="s">
        <v>639</v>
      </c>
      <c r="CD482">
        <v>1039</v>
      </c>
      <c r="CE482" t="s">
        <v>128</v>
      </c>
      <c r="CI482">
        <v>4</v>
      </c>
      <c r="CJ482">
        <v>2</v>
      </c>
      <c r="CK482">
        <v>43</v>
      </c>
    </row>
    <row r="483" spans="1:89" x14ac:dyDescent="0.3">
      <c r="A483" t="s">
        <v>72</v>
      </c>
      <c r="B483" t="s">
        <v>73</v>
      </c>
      <c r="C483" t="s">
        <v>74</v>
      </c>
      <c r="E483" t="str">
        <f>"GAB2011788"</f>
        <v>GAB2011788</v>
      </c>
      <c r="F483" s="3">
        <v>44830</v>
      </c>
      <c r="G483">
        <v>202306</v>
      </c>
      <c r="H483" t="s">
        <v>75</v>
      </c>
      <c r="I483" t="s">
        <v>76</v>
      </c>
      <c r="J483" t="s">
        <v>77</v>
      </c>
      <c r="L483" t="s">
        <v>89</v>
      </c>
      <c r="M483" t="s">
        <v>90</v>
      </c>
      <c r="N483" t="s">
        <v>147</v>
      </c>
      <c r="O483" t="s">
        <v>124</v>
      </c>
      <c r="P483" t="str">
        <f>"CT076240 CT076237"</f>
        <v>CT076240 CT076237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52.2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1.5</v>
      </c>
      <c r="BJ483">
        <v>5.9</v>
      </c>
      <c r="BK483">
        <v>6</v>
      </c>
      <c r="BL483">
        <v>141.65</v>
      </c>
      <c r="BM483">
        <v>21.25</v>
      </c>
      <c r="BN483">
        <v>162.9</v>
      </c>
      <c r="BO483">
        <v>162.9</v>
      </c>
      <c r="BQ483" t="s">
        <v>148</v>
      </c>
      <c r="BR483" t="s">
        <v>83</v>
      </c>
      <c r="BS483" s="3">
        <v>44832</v>
      </c>
      <c r="BT483" s="4">
        <v>0.48958333333333331</v>
      </c>
      <c r="BU483" t="s">
        <v>1334</v>
      </c>
      <c r="BV483" t="s">
        <v>85</v>
      </c>
      <c r="BY483">
        <v>29407.53</v>
      </c>
      <c r="CA483" t="s">
        <v>583</v>
      </c>
      <c r="CC483" t="s">
        <v>90</v>
      </c>
      <c r="CD483">
        <v>157</v>
      </c>
      <c r="CE483" t="s">
        <v>128</v>
      </c>
      <c r="CI483">
        <v>3</v>
      </c>
      <c r="CJ483">
        <v>2</v>
      </c>
      <c r="CK483">
        <v>41</v>
      </c>
    </row>
    <row r="484" spans="1:89" x14ac:dyDescent="0.3">
      <c r="A484" t="s">
        <v>72</v>
      </c>
      <c r="B484" t="s">
        <v>73</v>
      </c>
      <c r="C484" t="s">
        <v>74</v>
      </c>
      <c r="E484" t="str">
        <f>"GAB2011790"</f>
        <v>GAB2011790</v>
      </c>
      <c r="F484" s="3">
        <v>44830</v>
      </c>
      <c r="G484">
        <v>202306</v>
      </c>
      <c r="H484" t="s">
        <v>75</v>
      </c>
      <c r="I484" t="s">
        <v>76</v>
      </c>
      <c r="J484" t="s">
        <v>77</v>
      </c>
      <c r="L484" t="s">
        <v>283</v>
      </c>
      <c r="M484" t="s">
        <v>284</v>
      </c>
      <c r="N484" t="s">
        <v>1115</v>
      </c>
      <c r="O484" t="s">
        <v>124</v>
      </c>
      <c r="P484" t="str">
        <f>"CT075979"</f>
        <v>CT075979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69.42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3</v>
      </c>
      <c r="BI484">
        <v>7.3</v>
      </c>
      <c r="BJ484">
        <v>23</v>
      </c>
      <c r="BK484">
        <v>23</v>
      </c>
      <c r="BL484">
        <v>186.63</v>
      </c>
      <c r="BM484">
        <v>27.99</v>
      </c>
      <c r="BN484">
        <v>214.62</v>
      </c>
      <c r="BO484">
        <v>214.62</v>
      </c>
      <c r="BQ484" t="s">
        <v>1335</v>
      </c>
      <c r="BR484" t="s">
        <v>83</v>
      </c>
      <c r="BS484" s="3">
        <v>44832</v>
      </c>
      <c r="BT484" s="4">
        <v>0.4201388888888889</v>
      </c>
      <c r="BU484" t="s">
        <v>1336</v>
      </c>
      <c r="BV484" t="s">
        <v>85</v>
      </c>
      <c r="BY484">
        <v>114902.1</v>
      </c>
      <c r="CC484" t="s">
        <v>284</v>
      </c>
      <c r="CD484">
        <v>9301</v>
      </c>
      <c r="CE484" t="s">
        <v>128</v>
      </c>
      <c r="CI484">
        <v>3</v>
      </c>
      <c r="CJ484">
        <v>2</v>
      </c>
      <c r="CK484">
        <v>41</v>
      </c>
    </row>
    <row r="485" spans="1:89" x14ac:dyDescent="0.3">
      <c r="A485" t="s">
        <v>72</v>
      </c>
      <c r="B485" t="s">
        <v>73</v>
      </c>
      <c r="C485" t="s">
        <v>74</v>
      </c>
      <c r="E485" t="str">
        <f>"GAB2011791"</f>
        <v>GAB2011791</v>
      </c>
      <c r="F485" s="3">
        <v>44830</v>
      </c>
      <c r="G485">
        <v>202306</v>
      </c>
      <c r="H485" t="s">
        <v>75</v>
      </c>
      <c r="I485" t="s">
        <v>76</v>
      </c>
      <c r="J485" t="s">
        <v>77</v>
      </c>
      <c r="L485" t="s">
        <v>75</v>
      </c>
      <c r="M485" t="s">
        <v>76</v>
      </c>
      <c r="N485" t="s">
        <v>1337</v>
      </c>
      <c r="O485" t="s">
        <v>124</v>
      </c>
      <c r="P485" t="str">
        <f>"010747"</f>
        <v>010747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40.28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0.7</v>
      </c>
      <c r="BJ485">
        <v>1.7</v>
      </c>
      <c r="BK485">
        <v>2</v>
      </c>
      <c r="BL485">
        <v>110.5</v>
      </c>
      <c r="BM485">
        <v>16.579999999999998</v>
      </c>
      <c r="BN485">
        <v>127.08</v>
      </c>
      <c r="BO485">
        <v>127.08</v>
      </c>
      <c r="BQ485" t="s">
        <v>254</v>
      </c>
      <c r="BR485" t="s">
        <v>83</v>
      </c>
      <c r="BS485" s="3">
        <v>44832</v>
      </c>
      <c r="BT485" s="4">
        <v>0.61875000000000002</v>
      </c>
      <c r="BU485" t="s">
        <v>1338</v>
      </c>
      <c r="BV485" t="s">
        <v>106</v>
      </c>
      <c r="BY485">
        <v>8470.44</v>
      </c>
      <c r="CA485" t="s">
        <v>415</v>
      </c>
      <c r="CC485" t="s">
        <v>76</v>
      </c>
      <c r="CD485">
        <v>8005</v>
      </c>
      <c r="CE485" t="s">
        <v>128</v>
      </c>
      <c r="CI485">
        <v>3</v>
      </c>
      <c r="CJ485">
        <v>2</v>
      </c>
      <c r="CK485">
        <v>42</v>
      </c>
    </row>
    <row r="486" spans="1:89" x14ac:dyDescent="0.3">
      <c r="A486" t="s">
        <v>72</v>
      </c>
      <c r="B486" t="s">
        <v>73</v>
      </c>
      <c r="C486" t="s">
        <v>74</v>
      </c>
      <c r="E486" t="str">
        <f>"GAB2011766"</f>
        <v>GAB2011766</v>
      </c>
      <c r="F486" s="3">
        <v>44830</v>
      </c>
      <c r="G486">
        <v>202306</v>
      </c>
      <c r="H486" t="s">
        <v>75</v>
      </c>
      <c r="I486" t="s">
        <v>76</v>
      </c>
      <c r="J486" t="s">
        <v>77</v>
      </c>
      <c r="L486" t="s">
        <v>722</v>
      </c>
      <c r="M486" t="s">
        <v>723</v>
      </c>
      <c r="N486" t="s">
        <v>724</v>
      </c>
      <c r="O486" t="s">
        <v>81</v>
      </c>
      <c r="P486" t="str">
        <f>"CT076221"</f>
        <v>CT076221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52.3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0.1</v>
      </c>
      <c r="BJ486">
        <v>2</v>
      </c>
      <c r="BK486">
        <v>2</v>
      </c>
      <c r="BL486">
        <v>136.66</v>
      </c>
      <c r="BM486">
        <v>20.5</v>
      </c>
      <c r="BN486">
        <v>157.16</v>
      </c>
      <c r="BO486">
        <v>157.16</v>
      </c>
      <c r="BQ486" t="s">
        <v>725</v>
      </c>
      <c r="BR486" t="s">
        <v>83</v>
      </c>
      <c r="BS486" s="3">
        <v>44831</v>
      </c>
      <c r="BT486" s="4">
        <v>0.35486111111111113</v>
      </c>
      <c r="BU486" t="s">
        <v>1186</v>
      </c>
      <c r="BV486" t="s">
        <v>85</v>
      </c>
      <c r="BY486">
        <v>9795.33</v>
      </c>
      <c r="BZ486" t="s">
        <v>86</v>
      </c>
      <c r="CA486" t="s">
        <v>727</v>
      </c>
      <c r="CC486" t="s">
        <v>723</v>
      </c>
      <c r="CD486">
        <v>1900</v>
      </c>
      <c r="CE486" t="s">
        <v>108</v>
      </c>
      <c r="CI486">
        <v>1</v>
      </c>
      <c r="CJ486">
        <v>1</v>
      </c>
      <c r="CK486">
        <v>23</v>
      </c>
    </row>
    <row r="487" spans="1:89" x14ac:dyDescent="0.3">
      <c r="A487" t="s">
        <v>72</v>
      </c>
      <c r="B487" t="s">
        <v>73</v>
      </c>
      <c r="C487" t="s">
        <v>74</v>
      </c>
      <c r="E487" t="str">
        <f>"GAB2011767"</f>
        <v>GAB2011767</v>
      </c>
      <c r="F487" s="3">
        <v>44830</v>
      </c>
      <c r="G487">
        <v>202306</v>
      </c>
      <c r="H487" t="s">
        <v>75</v>
      </c>
      <c r="I487" t="s">
        <v>76</v>
      </c>
      <c r="J487" t="s">
        <v>77</v>
      </c>
      <c r="L487" t="s">
        <v>116</v>
      </c>
      <c r="M487" t="s">
        <v>117</v>
      </c>
      <c r="N487" t="s">
        <v>301</v>
      </c>
      <c r="O487" t="s">
        <v>81</v>
      </c>
      <c r="P487" t="str">
        <f>"CT076220"</f>
        <v>CT076220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26.99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0.2</v>
      </c>
      <c r="BJ487">
        <v>1.8</v>
      </c>
      <c r="BK487">
        <v>2</v>
      </c>
      <c r="BL487">
        <v>70.53</v>
      </c>
      <c r="BM487">
        <v>10.58</v>
      </c>
      <c r="BN487">
        <v>81.11</v>
      </c>
      <c r="BO487">
        <v>81.11</v>
      </c>
      <c r="BQ487" t="s">
        <v>302</v>
      </c>
      <c r="BR487" t="s">
        <v>83</v>
      </c>
      <c r="BS487" s="3">
        <v>44831</v>
      </c>
      <c r="BT487" s="4">
        <v>0.4055555555555555</v>
      </c>
      <c r="BU487" t="s">
        <v>204</v>
      </c>
      <c r="BV487" t="s">
        <v>85</v>
      </c>
      <c r="BY487">
        <v>9187.2000000000007</v>
      </c>
      <c r="BZ487" t="s">
        <v>86</v>
      </c>
      <c r="CA487" t="s">
        <v>121</v>
      </c>
      <c r="CC487" t="s">
        <v>117</v>
      </c>
      <c r="CD487">
        <v>9459</v>
      </c>
      <c r="CE487" t="s">
        <v>1057</v>
      </c>
      <c r="CI487">
        <v>1</v>
      </c>
      <c r="CJ487">
        <v>1</v>
      </c>
      <c r="CK487">
        <v>21</v>
      </c>
    </row>
    <row r="488" spans="1:89" x14ac:dyDescent="0.3">
      <c r="A488" t="s">
        <v>72</v>
      </c>
      <c r="B488" t="s">
        <v>73</v>
      </c>
      <c r="C488" t="s">
        <v>74</v>
      </c>
      <c r="E488" t="str">
        <f>"GAB2011773"</f>
        <v>GAB2011773</v>
      </c>
      <c r="F488" s="3">
        <v>44830</v>
      </c>
      <c r="G488">
        <v>202306</v>
      </c>
      <c r="H488" t="s">
        <v>75</v>
      </c>
      <c r="I488" t="s">
        <v>76</v>
      </c>
      <c r="J488" t="s">
        <v>77</v>
      </c>
      <c r="L488" t="s">
        <v>75</v>
      </c>
      <c r="M488" t="s">
        <v>76</v>
      </c>
      <c r="N488" t="s">
        <v>1339</v>
      </c>
      <c r="O488" t="s">
        <v>81</v>
      </c>
      <c r="P488" t="str">
        <f>"CT076235"</f>
        <v>CT076235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21.09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0.2</v>
      </c>
      <c r="BJ488">
        <v>2.8</v>
      </c>
      <c r="BK488">
        <v>3</v>
      </c>
      <c r="BL488">
        <v>55.1</v>
      </c>
      <c r="BM488">
        <v>8.27</v>
      </c>
      <c r="BN488">
        <v>63.37</v>
      </c>
      <c r="BO488">
        <v>63.37</v>
      </c>
      <c r="BR488" t="s">
        <v>83</v>
      </c>
      <c r="BS488" s="3">
        <v>44831</v>
      </c>
      <c r="BT488" s="4">
        <v>0.34027777777777773</v>
      </c>
      <c r="BU488" t="s">
        <v>1340</v>
      </c>
      <c r="BV488" t="s">
        <v>85</v>
      </c>
      <c r="BY488">
        <v>13846.63</v>
      </c>
      <c r="BZ488" t="s">
        <v>86</v>
      </c>
      <c r="CA488" t="s">
        <v>1341</v>
      </c>
      <c r="CC488" t="s">
        <v>76</v>
      </c>
      <c r="CD488">
        <v>7530</v>
      </c>
      <c r="CE488" t="s">
        <v>1342</v>
      </c>
      <c r="CI488">
        <v>1</v>
      </c>
      <c r="CJ488">
        <v>1</v>
      </c>
      <c r="CK488">
        <v>22</v>
      </c>
    </row>
    <row r="489" spans="1:89" x14ac:dyDescent="0.3">
      <c r="A489" t="s">
        <v>72</v>
      </c>
      <c r="B489" t="s">
        <v>73</v>
      </c>
      <c r="C489" t="s">
        <v>74</v>
      </c>
      <c r="E489" t="str">
        <f>"GAB2011778"</f>
        <v>GAB2011778</v>
      </c>
      <c r="F489" s="3">
        <v>44830</v>
      </c>
      <c r="G489">
        <v>202306</v>
      </c>
      <c r="H489" t="s">
        <v>75</v>
      </c>
      <c r="I489" t="s">
        <v>76</v>
      </c>
      <c r="J489" t="s">
        <v>77</v>
      </c>
      <c r="L489" t="s">
        <v>278</v>
      </c>
      <c r="M489" t="s">
        <v>279</v>
      </c>
      <c r="N489" t="s">
        <v>1135</v>
      </c>
      <c r="O489" t="s">
        <v>81</v>
      </c>
      <c r="P489" t="str">
        <f>"ATT:SEEMA"</f>
        <v>ATT:SEEMA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33.74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0.1</v>
      </c>
      <c r="BJ489">
        <v>2.2999999999999998</v>
      </c>
      <c r="BK489">
        <v>2.5</v>
      </c>
      <c r="BL489">
        <v>88.16</v>
      </c>
      <c r="BM489">
        <v>13.22</v>
      </c>
      <c r="BN489">
        <v>101.38</v>
      </c>
      <c r="BO489">
        <v>101.38</v>
      </c>
      <c r="BQ489" t="s">
        <v>368</v>
      </c>
      <c r="BR489" t="s">
        <v>83</v>
      </c>
      <c r="BS489" t="s">
        <v>277</v>
      </c>
      <c r="BY489">
        <v>11457</v>
      </c>
      <c r="BZ489" t="s">
        <v>86</v>
      </c>
      <c r="CC489" t="s">
        <v>279</v>
      </c>
      <c r="CD489">
        <v>6001</v>
      </c>
      <c r="CE489" t="s">
        <v>778</v>
      </c>
      <c r="CI489">
        <v>1</v>
      </c>
      <c r="CJ489" t="s">
        <v>277</v>
      </c>
      <c r="CK489">
        <v>21</v>
      </c>
    </row>
    <row r="490" spans="1:89" x14ac:dyDescent="0.3">
      <c r="A490" t="s">
        <v>72</v>
      </c>
      <c r="B490" t="s">
        <v>73</v>
      </c>
      <c r="C490" t="s">
        <v>74</v>
      </c>
      <c r="E490" t="str">
        <f>"GAB2011783"</f>
        <v>GAB2011783</v>
      </c>
      <c r="F490" s="3">
        <v>44830</v>
      </c>
      <c r="G490">
        <v>202306</v>
      </c>
      <c r="H490" t="s">
        <v>75</v>
      </c>
      <c r="I490" t="s">
        <v>76</v>
      </c>
      <c r="J490" t="s">
        <v>77</v>
      </c>
      <c r="L490" t="s">
        <v>206</v>
      </c>
      <c r="M490" t="s">
        <v>206</v>
      </c>
      <c r="N490" t="s">
        <v>207</v>
      </c>
      <c r="O490" t="s">
        <v>81</v>
      </c>
      <c r="P490" t="str">
        <f>"CT076230"</f>
        <v>CT076230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47.21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0.1</v>
      </c>
      <c r="BJ490">
        <v>2.4</v>
      </c>
      <c r="BK490">
        <v>2.5</v>
      </c>
      <c r="BL490">
        <v>123.36</v>
      </c>
      <c r="BM490">
        <v>18.5</v>
      </c>
      <c r="BN490">
        <v>141.86000000000001</v>
      </c>
      <c r="BO490">
        <v>141.86000000000001</v>
      </c>
      <c r="BQ490" t="s">
        <v>208</v>
      </c>
      <c r="BR490" t="s">
        <v>83</v>
      </c>
      <c r="BS490" s="3">
        <v>44831</v>
      </c>
      <c r="BT490" s="4">
        <v>0.50694444444444442</v>
      </c>
      <c r="BU490" t="s">
        <v>209</v>
      </c>
      <c r="BV490" t="s">
        <v>85</v>
      </c>
      <c r="BY490">
        <v>11776.32</v>
      </c>
      <c r="BZ490" t="s">
        <v>86</v>
      </c>
      <c r="CA490" t="s">
        <v>210</v>
      </c>
      <c r="CC490" t="s">
        <v>206</v>
      </c>
      <c r="CD490">
        <v>7646</v>
      </c>
      <c r="CE490" t="s">
        <v>108</v>
      </c>
      <c r="CI490">
        <v>1</v>
      </c>
      <c r="CJ490">
        <v>1</v>
      </c>
      <c r="CK490">
        <v>24</v>
      </c>
    </row>
    <row r="491" spans="1:89" x14ac:dyDescent="0.3">
      <c r="A491" t="s">
        <v>72</v>
      </c>
      <c r="B491" t="s">
        <v>73</v>
      </c>
      <c r="C491" t="s">
        <v>74</v>
      </c>
      <c r="E491" t="str">
        <f>"GAB2011784"</f>
        <v>GAB2011784</v>
      </c>
      <c r="F491" s="3">
        <v>44830</v>
      </c>
      <c r="G491">
        <v>202306</v>
      </c>
      <c r="H491" t="s">
        <v>75</v>
      </c>
      <c r="I491" t="s">
        <v>76</v>
      </c>
      <c r="J491" t="s">
        <v>77</v>
      </c>
      <c r="L491" t="s">
        <v>384</v>
      </c>
      <c r="M491" t="s">
        <v>385</v>
      </c>
      <c r="N491" t="s">
        <v>386</v>
      </c>
      <c r="O491" t="s">
        <v>81</v>
      </c>
      <c r="P491" t="str">
        <f>"CT076241"</f>
        <v>CT076241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21.09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0.2</v>
      </c>
      <c r="BJ491">
        <v>2.4</v>
      </c>
      <c r="BK491">
        <v>2.5</v>
      </c>
      <c r="BL491">
        <v>55.1</v>
      </c>
      <c r="BM491">
        <v>8.27</v>
      </c>
      <c r="BN491">
        <v>63.37</v>
      </c>
      <c r="BO491">
        <v>63.37</v>
      </c>
      <c r="BQ491" t="s">
        <v>387</v>
      </c>
      <c r="BR491" t="s">
        <v>83</v>
      </c>
      <c r="BS491" s="3">
        <v>44831</v>
      </c>
      <c r="BT491" s="4">
        <v>0.53125</v>
      </c>
      <c r="BU491" t="s">
        <v>1272</v>
      </c>
      <c r="BV491" t="s">
        <v>85</v>
      </c>
      <c r="BY491">
        <v>12158.1</v>
      </c>
      <c r="BZ491" t="s">
        <v>86</v>
      </c>
      <c r="CA491" t="s">
        <v>460</v>
      </c>
      <c r="CC491" t="s">
        <v>385</v>
      </c>
      <c r="CD491">
        <v>7600</v>
      </c>
      <c r="CE491" t="s">
        <v>108</v>
      </c>
      <c r="CI491">
        <v>1</v>
      </c>
      <c r="CJ491">
        <v>1</v>
      </c>
      <c r="CK491">
        <v>22</v>
      </c>
    </row>
    <row r="492" spans="1:89" x14ac:dyDescent="0.3">
      <c r="A492" t="s">
        <v>72</v>
      </c>
      <c r="B492" t="s">
        <v>73</v>
      </c>
      <c r="C492" t="s">
        <v>74</v>
      </c>
      <c r="E492" t="str">
        <f>"GAB2011785"</f>
        <v>GAB2011785</v>
      </c>
      <c r="F492" s="3">
        <v>44830</v>
      </c>
      <c r="G492">
        <v>202306</v>
      </c>
      <c r="H492" t="s">
        <v>75</v>
      </c>
      <c r="I492" t="s">
        <v>76</v>
      </c>
      <c r="J492" t="s">
        <v>77</v>
      </c>
      <c r="L492" t="s">
        <v>206</v>
      </c>
      <c r="M492" t="s">
        <v>206</v>
      </c>
      <c r="N492" t="s">
        <v>477</v>
      </c>
      <c r="O492" t="s">
        <v>81</v>
      </c>
      <c r="P492" t="str">
        <f>"CT076242"</f>
        <v>CT076242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47.21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0.1</v>
      </c>
      <c r="BJ492">
        <v>2.4</v>
      </c>
      <c r="BK492">
        <v>2.5</v>
      </c>
      <c r="BL492">
        <v>123.36</v>
      </c>
      <c r="BM492">
        <v>18.5</v>
      </c>
      <c r="BN492">
        <v>141.86000000000001</v>
      </c>
      <c r="BO492">
        <v>141.86000000000001</v>
      </c>
      <c r="BQ492" t="s">
        <v>478</v>
      </c>
      <c r="BR492" t="s">
        <v>83</v>
      </c>
      <c r="BS492" s="3">
        <v>44831</v>
      </c>
      <c r="BT492" s="4">
        <v>0.57013888888888886</v>
      </c>
      <c r="BU492" t="s">
        <v>1007</v>
      </c>
      <c r="BV492" t="s">
        <v>106</v>
      </c>
      <c r="BY492">
        <v>12039.07</v>
      </c>
      <c r="BZ492" t="s">
        <v>86</v>
      </c>
      <c r="CA492" t="s">
        <v>1008</v>
      </c>
      <c r="CC492" t="s">
        <v>206</v>
      </c>
      <c r="CD492">
        <v>7646</v>
      </c>
      <c r="CE492" t="s">
        <v>108</v>
      </c>
      <c r="CI492">
        <v>1</v>
      </c>
      <c r="CJ492">
        <v>1</v>
      </c>
      <c r="CK492">
        <v>24</v>
      </c>
    </row>
    <row r="493" spans="1:89" x14ac:dyDescent="0.3">
      <c r="A493" t="s">
        <v>72</v>
      </c>
      <c r="B493" t="s">
        <v>73</v>
      </c>
      <c r="C493" t="s">
        <v>74</v>
      </c>
      <c r="E493" t="str">
        <f>"009940629587"</f>
        <v>009940629587</v>
      </c>
      <c r="F493" s="3">
        <v>44830</v>
      </c>
      <c r="G493">
        <v>202306</v>
      </c>
      <c r="H493" t="s">
        <v>89</v>
      </c>
      <c r="I493" t="s">
        <v>90</v>
      </c>
      <c r="J493" t="s">
        <v>358</v>
      </c>
      <c r="L493" t="s">
        <v>75</v>
      </c>
      <c r="M493" t="s">
        <v>76</v>
      </c>
      <c r="N493" t="s">
        <v>91</v>
      </c>
      <c r="O493" t="s">
        <v>124</v>
      </c>
      <c r="P493" t="str">
        <f>"NA"</f>
        <v>NA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52.2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5</v>
      </c>
      <c r="BJ493">
        <v>8.1999999999999993</v>
      </c>
      <c r="BK493">
        <v>9</v>
      </c>
      <c r="BL493">
        <v>141.65</v>
      </c>
      <c r="BM493">
        <v>21.25</v>
      </c>
      <c r="BN493">
        <v>162.9</v>
      </c>
      <c r="BO493">
        <v>162.9</v>
      </c>
      <c r="BQ493" t="s">
        <v>744</v>
      </c>
      <c r="BR493" t="s">
        <v>364</v>
      </c>
      <c r="BS493" s="3">
        <v>44832</v>
      </c>
      <c r="BT493" s="4">
        <v>0.4777777777777778</v>
      </c>
      <c r="BU493" t="s">
        <v>1165</v>
      </c>
      <c r="BV493" t="s">
        <v>85</v>
      </c>
      <c r="BY493">
        <v>40800</v>
      </c>
      <c r="BZ493" t="s">
        <v>546</v>
      </c>
      <c r="CA493" t="s">
        <v>362</v>
      </c>
      <c r="CC493" t="s">
        <v>76</v>
      </c>
      <c r="CD493">
        <v>7460</v>
      </c>
      <c r="CE493" t="s">
        <v>128</v>
      </c>
      <c r="CI493">
        <v>3</v>
      </c>
      <c r="CJ493">
        <v>2</v>
      </c>
      <c r="CK493">
        <v>41</v>
      </c>
    </row>
    <row r="494" spans="1:89" x14ac:dyDescent="0.3">
      <c r="A494" t="s">
        <v>72</v>
      </c>
      <c r="B494" t="s">
        <v>73</v>
      </c>
      <c r="C494" t="s">
        <v>74</v>
      </c>
      <c r="E494" t="str">
        <f>"GAB2011772"</f>
        <v>GAB2011772</v>
      </c>
      <c r="F494" s="3">
        <v>44830</v>
      </c>
      <c r="G494">
        <v>202306</v>
      </c>
      <c r="H494" t="s">
        <v>75</v>
      </c>
      <c r="I494" t="s">
        <v>76</v>
      </c>
      <c r="J494" t="s">
        <v>77</v>
      </c>
      <c r="L494" t="s">
        <v>319</v>
      </c>
      <c r="M494" t="s">
        <v>320</v>
      </c>
      <c r="N494" t="s">
        <v>321</v>
      </c>
      <c r="O494" t="s">
        <v>124</v>
      </c>
      <c r="P494" t="str">
        <f>"CT076214"</f>
        <v>CT076214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73.63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3.7</v>
      </c>
      <c r="BJ494">
        <v>13.8</v>
      </c>
      <c r="BK494">
        <v>14</v>
      </c>
      <c r="BL494">
        <v>197.63</v>
      </c>
      <c r="BM494">
        <v>29.64</v>
      </c>
      <c r="BN494">
        <v>227.27</v>
      </c>
      <c r="BO494">
        <v>227.27</v>
      </c>
      <c r="BQ494" t="s">
        <v>1343</v>
      </c>
      <c r="BR494" t="s">
        <v>83</v>
      </c>
      <c r="BS494" s="3">
        <v>44833</v>
      </c>
      <c r="BT494" s="4">
        <v>0.57916666666666672</v>
      </c>
      <c r="BU494" t="s">
        <v>1344</v>
      </c>
      <c r="BV494" t="s">
        <v>85</v>
      </c>
      <c r="BY494">
        <v>69143.75</v>
      </c>
      <c r="CA494" t="s">
        <v>627</v>
      </c>
      <c r="CC494" t="s">
        <v>320</v>
      </c>
      <c r="CD494">
        <v>4400</v>
      </c>
      <c r="CE494" t="s">
        <v>128</v>
      </c>
      <c r="CI494">
        <v>4</v>
      </c>
      <c r="CJ494">
        <v>3</v>
      </c>
      <c r="CK494">
        <v>43</v>
      </c>
    </row>
    <row r="495" spans="1:89" x14ac:dyDescent="0.3">
      <c r="A495" t="s">
        <v>72</v>
      </c>
      <c r="B495" t="s">
        <v>73</v>
      </c>
      <c r="C495" t="s">
        <v>74</v>
      </c>
      <c r="E495" t="str">
        <f>"GAB2011776"</f>
        <v>GAB2011776</v>
      </c>
      <c r="F495" s="3">
        <v>44830</v>
      </c>
      <c r="G495">
        <v>202306</v>
      </c>
      <c r="H495" t="s">
        <v>75</v>
      </c>
      <c r="I495" t="s">
        <v>76</v>
      </c>
      <c r="J495" t="s">
        <v>77</v>
      </c>
      <c r="L495" t="s">
        <v>1345</v>
      </c>
      <c r="M495" t="s">
        <v>1346</v>
      </c>
      <c r="N495" t="s">
        <v>1347</v>
      </c>
      <c r="O495" t="s">
        <v>124</v>
      </c>
      <c r="P495" t="str">
        <f>"010721"</f>
        <v>010721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57.65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2.7</v>
      </c>
      <c r="BJ495">
        <v>12.9</v>
      </c>
      <c r="BK495">
        <v>13</v>
      </c>
      <c r="BL495">
        <v>155.88999999999999</v>
      </c>
      <c r="BM495">
        <v>23.38</v>
      </c>
      <c r="BN495">
        <v>179.27</v>
      </c>
      <c r="BO495">
        <v>179.27</v>
      </c>
      <c r="BQ495" t="s">
        <v>1348</v>
      </c>
      <c r="BR495" t="s">
        <v>83</v>
      </c>
      <c r="BS495" s="3">
        <v>44831</v>
      </c>
      <c r="BT495" s="4">
        <v>0.60416666666666663</v>
      </c>
      <c r="BU495" t="s">
        <v>1349</v>
      </c>
      <c r="BV495" t="s">
        <v>85</v>
      </c>
      <c r="BY495">
        <v>64638.63</v>
      </c>
      <c r="CA495" t="s">
        <v>1350</v>
      </c>
      <c r="CC495" t="s">
        <v>1346</v>
      </c>
      <c r="CD495">
        <v>7300</v>
      </c>
      <c r="CE495" t="s">
        <v>128</v>
      </c>
      <c r="CI495">
        <v>4</v>
      </c>
      <c r="CJ495">
        <v>1</v>
      </c>
      <c r="CK495">
        <v>44</v>
      </c>
    </row>
    <row r="496" spans="1:89" x14ac:dyDescent="0.3">
      <c r="A496" t="s">
        <v>72</v>
      </c>
      <c r="B496" t="s">
        <v>73</v>
      </c>
      <c r="C496" t="s">
        <v>74</v>
      </c>
      <c r="E496" t="str">
        <f>"GAB2011777"</f>
        <v>GAB2011777</v>
      </c>
      <c r="F496" s="3">
        <v>44830</v>
      </c>
      <c r="G496">
        <v>202306</v>
      </c>
      <c r="H496" t="s">
        <v>75</v>
      </c>
      <c r="I496" t="s">
        <v>76</v>
      </c>
      <c r="J496" t="s">
        <v>77</v>
      </c>
      <c r="L496" t="s">
        <v>1351</v>
      </c>
      <c r="M496" t="s">
        <v>1352</v>
      </c>
      <c r="N496" t="s">
        <v>1353</v>
      </c>
      <c r="O496" t="s">
        <v>124</v>
      </c>
      <c r="P496" t="str">
        <f>"010726"</f>
        <v>010726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73.63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0.2</v>
      </c>
      <c r="BJ496">
        <v>2.2000000000000002</v>
      </c>
      <c r="BK496">
        <v>3</v>
      </c>
      <c r="BL496">
        <v>197.63</v>
      </c>
      <c r="BM496">
        <v>29.64</v>
      </c>
      <c r="BN496">
        <v>227.27</v>
      </c>
      <c r="BO496">
        <v>227.27</v>
      </c>
      <c r="BQ496" t="s">
        <v>1354</v>
      </c>
      <c r="BR496" t="s">
        <v>83</v>
      </c>
      <c r="BS496" s="3">
        <v>44833</v>
      </c>
      <c r="BT496" s="4">
        <v>0.56805555555555554</v>
      </c>
      <c r="BU496" t="s">
        <v>1355</v>
      </c>
      <c r="BV496" t="s">
        <v>85</v>
      </c>
      <c r="BY496">
        <v>11044.53</v>
      </c>
      <c r="CC496" t="s">
        <v>1352</v>
      </c>
      <c r="CD496">
        <v>4240</v>
      </c>
      <c r="CE496" t="s">
        <v>128</v>
      </c>
      <c r="CI496">
        <v>4</v>
      </c>
      <c r="CJ496">
        <v>3</v>
      </c>
      <c r="CK496">
        <v>43</v>
      </c>
    </row>
    <row r="497" spans="1:89" x14ac:dyDescent="0.3">
      <c r="A497" t="s">
        <v>72</v>
      </c>
      <c r="B497" t="s">
        <v>73</v>
      </c>
      <c r="C497" t="s">
        <v>74</v>
      </c>
      <c r="E497" t="str">
        <f>"GAB2011781"</f>
        <v>GAB2011781</v>
      </c>
      <c r="F497" s="3">
        <v>44830</v>
      </c>
      <c r="G497">
        <v>202306</v>
      </c>
      <c r="H497" t="s">
        <v>75</v>
      </c>
      <c r="I497" t="s">
        <v>76</v>
      </c>
      <c r="J497" t="s">
        <v>77</v>
      </c>
      <c r="L497" t="s">
        <v>1043</v>
      </c>
      <c r="M497" t="s">
        <v>1044</v>
      </c>
      <c r="N497" t="s">
        <v>1356</v>
      </c>
      <c r="O497" t="s">
        <v>124</v>
      </c>
      <c r="P497" t="str">
        <f>"CT076013"</f>
        <v>CT076013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57.65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3.2</v>
      </c>
      <c r="BJ497">
        <v>7.7</v>
      </c>
      <c r="BK497">
        <v>8</v>
      </c>
      <c r="BL497">
        <v>155.88999999999999</v>
      </c>
      <c r="BM497">
        <v>23.38</v>
      </c>
      <c r="BN497">
        <v>179.27</v>
      </c>
      <c r="BO497">
        <v>179.27</v>
      </c>
      <c r="BQ497" t="s">
        <v>1357</v>
      </c>
      <c r="BR497" t="s">
        <v>83</v>
      </c>
      <c r="BS497" s="3">
        <v>44831</v>
      </c>
      <c r="BT497" s="4">
        <v>0.58333333333333337</v>
      </c>
      <c r="BU497" t="s">
        <v>1358</v>
      </c>
      <c r="BV497" t="s">
        <v>85</v>
      </c>
      <c r="BY497">
        <v>38319.82</v>
      </c>
      <c r="CA497" t="s">
        <v>1048</v>
      </c>
      <c r="CC497" t="s">
        <v>1044</v>
      </c>
      <c r="CD497">
        <v>7200</v>
      </c>
      <c r="CE497" t="s">
        <v>128</v>
      </c>
      <c r="CI497">
        <v>4</v>
      </c>
      <c r="CJ497">
        <v>1</v>
      </c>
      <c r="CK497">
        <v>44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sdrascd3-42500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2022-09-30T13:56:49Z</dcterms:created>
  <dcterms:modified xsi:type="dcterms:W3CDTF">2022-09-30T13:57:11Z</dcterms:modified>
</cp:coreProperties>
</file>