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J17988" sheetId="1" r:id="rId1"/>
  </sheets>
  <calcPr calcId="145621"/>
</workbook>
</file>

<file path=xl/calcChain.xml><?xml version="1.0" encoding="utf-8"?>
<calcChain xmlns="http://schemas.openxmlformats.org/spreadsheetml/2006/main">
  <c r="P308" i="1" l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<sst xmlns="http://schemas.openxmlformats.org/spreadsheetml/2006/main" count="6248" uniqueCount="1076">
  <si>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</si>
  <si>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</si>
  <si>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</si>
  <si>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</si>
  <si>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</si>
  <si>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</si>
  <si>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</si>
  <si>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</si>
  <si>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</si>
  <si>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</si>
  <si>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</si>
  <si>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</si>
  <si>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</si>
  <si>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</si>
  <si>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</si>
  <si>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</si>
  <si>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</si>
  <si>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</si>
  <si>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</si>
  <si>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</si>
  <si>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</si>
  <si>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</si>
  <si>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</si>
  <si>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</si>
  <si>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</si>
  <si>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</si>
  <si>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</si>
  <si>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</si>
  <si>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</si>
  <si>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</si>
  <si>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</si>
  <si>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</si>
  <si>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</si>
  <si>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</si>
  <si>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</si>
  <si>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</si>
  <si>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</si>
  <si>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</si>
  <si>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</si>
  <si>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</si>
  <si>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</si>
  <si>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</si>
  <si>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</si>
  <si>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</si>
  <si>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</si>
  <si>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</si>
  <si>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</si>
  <si>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</si>
  <si>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</si>
  <si>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</si>
  <si>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</si>
  <si>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</si>
  <si>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</si>
  <si>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</si>
  <si>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</si>
  <si>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</si>
  <si>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</si>
  <si>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</si>
  <si>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</si>
  <si>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</si>
  <si>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</si>
  <si>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</si>
  <si>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</si>
  <si>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</si>
  <si>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</si>
  <si>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</si>
  <si>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</si>
  <si>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</si>
  <si>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</si>
  <si>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</si>
  <si>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</si>
  <si>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</si>
  <si>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</si>
  <si>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</si>
  <si>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</si>
  <si>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</si>
  <si>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</si>
  <si>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</si>
  <si>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</si>
  <si>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PIET1</t>
  </si>
  <si>
    <t>PIETERMARITZBURG</t>
  </si>
  <si>
    <t xml:space="preserve">Northdale Hospit                   </t>
  </si>
  <si>
    <t>RD</t>
  </si>
  <si>
    <t>MR RS NDABA</t>
  </si>
  <si>
    <t>Jeffrey Jacobs</t>
  </si>
  <si>
    <t>p gupter</t>
  </si>
  <si>
    <t>yes</t>
  </si>
  <si>
    <t>POD received from cell 0732912108 M</t>
  </si>
  <si>
    <t>PARCEL</t>
  </si>
  <si>
    <t>RD2</t>
  </si>
  <si>
    <t>no</t>
  </si>
  <si>
    <t>PRETO</t>
  </si>
  <si>
    <t>PRETORIA</t>
  </si>
  <si>
    <t xml:space="preserve">Netcare Montana Hospit             </t>
  </si>
  <si>
    <t>NDIVHUWO MANYAGA</t>
  </si>
  <si>
    <t>andries</t>
  </si>
  <si>
    <t>Late linehaul</t>
  </si>
  <si>
    <t>non</t>
  </si>
  <si>
    <t>POD received from cell 0726813383 M</t>
  </si>
  <si>
    <t>VERWO</t>
  </si>
  <si>
    <t>CENTURION</t>
  </si>
  <si>
    <t xml:space="preserve">Imvula Medical                     </t>
  </si>
  <si>
    <t>LYDIA</t>
  </si>
  <si>
    <t>dylan</t>
  </si>
  <si>
    <t>POD received from cell 0769790129 M</t>
  </si>
  <si>
    <t>BENON</t>
  </si>
  <si>
    <t>BENONI</t>
  </si>
  <si>
    <t xml:space="preserve">Netcare Linmed Hospit              </t>
  </si>
  <si>
    <t>FRANCIOS CLAASEN</t>
  </si>
  <si>
    <t>FRANCOIS</t>
  </si>
  <si>
    <t xml:space="preserve">Imvula Healthcare Logistics        </t>
  </si>
  <si>
    <t>HARDUS POTGIETER</t>
  </si>
  <si>
    <t xml:space="preserve">dyan                          </t>
  </si>
  <si>
    <t xml:space="preserve">POD received from cell 0737617518 M     </t>
  </si>
  <si>
    <t>JOHAN</t>
  </si>
  <si>
    <t>JOHANNESBURG</t>
  </si>
  <si>
    <t xml:space="preserve">Dr Paul Betts S ton                </t>
  </si>
  <si>
    <t>CELESTE</t>
  </si>
  <si>
    <t xml:space="preserve">MoreletaPark Dierehospitaal        </t>
  </si>
  <si>
    <t>KARIN</t>
  </si>
  <si>
    <t>ilze</t>
  </si>
  <si>
    <t>lydia</t>
  </si>
  <si>
    <t>TZANE</t>
  </si>
  <si>
    <t>TZANEEN</t>
  </si>
  <si>
    <t xml:space="preserve">Tzaneen Animal Clinic              </t>
  </si>
  <si>
    <t>DR PIETER CORDIER</t>
  </si>
  <si>
    <t>helena</t>
  </si>
  <si>
    <t>POD received from cell 0766992819 M</t>
  </si>
  <si>
    <t>rd4</t>
  </si>
  <si>
    <t>MACLE</t>
  </si>
  <si>
    <t>MACLEAR</t>
  </si>
  <si>
    <t xml:space="preserve">Maclear Hospital                   </t>
  </si>
  <si>
    <t>STORES</t>
  </si>
  <si>
    <t>LINDA</t>
  </si>
  <si>
    <t>RD5</t>
  </si>
  <si>
    <t>DURBA</t>
  </si>
  <si>
    <t>DURBAN</t>
  </si>
  <si>
    <t xml:space="preserve">Isipingo Hospital                  </t>
  </si>
  <si>
    <t>Nolen   Christopher</t>
  </si>
  <si>
    <t>mandy</t>
  </si>
  <si>
    <t xml:space="preserve">VINDMED MEDICAL SUPPLIES           </t>
  </si>
  <si>
    <t>Suretha Nortje</t>
  </si>
  <si>
    <t>ABEL</t>
  </si>
  <si>
    <t>TVM</t>
  </si>
  <si>
    <t>POD received from cell 0722858767 M</t>
  </si>
  <si>
    <t>PORT3</t>
  </si>
  <si>
    <t>PORT ELIZABETH</t>
  </si>
  <si>
    <t xml:space="preserve">WEST END CLINIC - T.B.Unit         </t>
  </si>
  <si>
    <t>Adam Ebrahim</t>
  </si>
  <si>
    <t>Lucille</t>
  </si>
  <si>
    <t>POD received from cell 0835755064 M</t>
  </si>
  <si>
    <t>RDX</t>
  </si>
  <si>
    <t>BLOE1</t>
  </si>
  <si>
    <t>BLOEMFONTEIN</t>
  </si>
  <si>
    <t xml:space="preserve">Pelonomi Hospit                    </t>
  </si>
  <si>
    <t>MR J MEIRING</t>
  </si>
  <si>
    <t>M SKEI</t>
  </si>
  <si>
    <t>POD received from cell 0640716332 M</t>
  </si>
  <si>
    <t xml:space="preserve">ST AIDANS Hospit                   </t>
  </si>
  <si>
    <t>judy</t>
  </si>
  <si>
    <t>lep</t>
  </si>
  <si>
    <t>POD received from cell 0731123851 M</t>
  </si>
  <si>
    <t xml:space="preserve">Netcare MilPark Hospital           </t>
  </si>
  <si>
    <t>ASLAM OONI</t>
  </si>
  <si>
    <t>M HUBISA</t>
  </si>
  <si>
    <t>KEMPT</t>
  </si>
  <si>
    <t>KEMPTON PARK</t>
  </si>
  <si>
    <t xml:space="preserve">The Cupboard Group                 </t>
  </si>
  <si>
    <t>Kobus Pretorius</t>
  </si>
  <si>
    <t>GOLDEN</t>
  </si>
  <si>
    <t>PINET</t>
  </si>
  <si>
    <t>PINETOWN</t>
  </si>
  <si>
    <t xml:space="preserve">Chem-Med                           </t>
  </si>
  <si>
    <t>MANDY</t>
  </si>
  <si>
    <t>cook</t>
  </si>
  <si>
    <t>POD received from cell 0730059234 M</t>
  </si>
  <si>
    <t>PIET2</t>
  </si>
  <si>
    <t>PIETERSBURG</t>
  </si>
  <si>
    <t xml:space="preserve">Limpopo Province Department Of     </t>
  </si>
  <si>
    <t>N.EBRAHIM</t>
  </si>
  <si>
    <t>chipu</t>
  </si>
  <si>
    <t>POD received from cell 0766706547 M</t>
  </si>
  <si>
    <t>rd3</t>
  </si>
  <si>
    <t>MIDRA</t>
  </si>
  <si>
    <t>MIDRAND</t>
  </si>
  <si>
    <t xml:space="preserve">Fourways Equine Clinic             </t>
  </si>
  <si>
    <t>NADINE</t>
  </si>
  <si>
    <t>AGNES</t>
  </si>
  <si>
    <t xml:space="preserve">WC Health Khayelitsha Hospit       </t>
  </si>
  <si>
    <t>SHANE</t>
  </si>
  <si>
    <t>Joseph</t>
  </si>
  <si>
    <t>POD received from cell 0849514330 M</t>
  </si>
  <si>
    <t>RDL</t>
  </si>
  <si>
    <t xml:space="preserve">SGR Medical Supplies               </t>
  </si>
  <si>
    <t>S MANGELE</t>
  </si>
  <si>
    <t xml:space="preserve">nkanyiso                      </t>
  </si>
  <si>
    <t xml:space="preserve">                                        </t>
  </si>
  <si>
    <t xml:space="preserve">Valley Farm Animal Hospit          </t>
  </si>
  <si>
    <t>MELISSA</t>
  </si>
  <si>
    <t>Sk Gordon</t>
  </si>
  <si>
    <t>POD received from cell 0787568089 M</t>
  </si>
  <si>
    <t xml:space="preserve">Dr J.A.Muire                       </t>
  </si>
  <si>
    <t>ERIKA</t>
  </si>
  <si>
    <t>murie</t>
  </si>
  <si>
    <t>TONGA</t>
  </si>
  <si>
    <t>TONGAAT</t>
  </si>
  <si>
    <t xml:space="preserve">Tongaat Community                  </t>
  </si>
  <si>
    <t>Z.L.DLUDLA</t>
  </si>
  <si>
    <t>sawaitla arela</t>
  </si>
  <si>
    <t>POD received from cell 0748101405 M</t>
  </si>
  <si>
    <t xml:space="preserve">Ramsem EdmsBpk                     </t>
  </si>
  <si>
    <t>JUDY</t>
  </si>
  <si>
    <t xml:space="preserve">Port Elizabeth Pharm.              </t>
  </si>
  <si>
    <t>LIEZEL HANSEN</t>
  </si>
  <si>
    <t>Vusumzi</t>
  </si>
  <si>
    <t>Late Linehaul Delayed Beyond Skynet Control</t>
  </si>
  <si>
    <t>UAT</t>
  </si>
  <si>
    <t>POD received from cell 0644881838 M</t>
  </si>
  <si>
    <t>?</t>
  </si>
  <si>
    <t xml:space="preserve">GABLER MEDICAL                     </t>
  </si>
  <si>
    <t>EDDIE</t>
  </si>
  <si>
    <t xml:space="preserve">Patricia                      </t>
  </si>
  <si>
    <t xml:space="preserve">POD received from cell 0796327755 M     </t>
  </si>
  <si>
    <t xml:space="preserve">Netcare Femina Clinic              </t>
  </si>
  <si>
    <t>YOLANDI DE BRUYN</t>
  </si>
  <si>
    <t>yolandi</t>
  </si>
  <si>
    <t>BOKSB</t>
  </si>
  <si>
    <t>BOKSBURG</t>
  </si>
  <si>
    <t xml:space="preserve">E R Medical cc                     </t>
  </si>
  <si>
    <t>LYN MEREDITH</t>
  </si>
  <si>
    <t>Ivy Ivy</t>
  </si>
  <si>
    <t>POD received from cell 0722186365 M</t>
  </si>
  <si>
    <t xml:space="preserve">BUSAMED BRAM FISHER INTERNATIO     </t>
  </si>
  <si>
    <t>COBIE VAN WYK</t>
  </si>
  <si>
    <t>ILLEG</t>
  </si>
  <si>
    <t xml:space="preserve">Blue Hills Veterinary Hospit       </t>
  </si>
  <si>
    <t>KIRSTIN</t>
  </si>
  <si>
    <t>jordan</t>
  </si>
  <si>
    <t xml:space="preserve">Lake Smit   Partners               </t>
  </si>
  <si>
    <t>SR SHERRY JOHNSON</t>
  </si>
  <si>
    <t>paula</t>
  </si>
  <si>
    <t>POD received from cell 0823984226 M</t>
  </si>
  <si>
    <t xml:space="preserve">Care @ Midstream                   </t>
  </si>
  <si>
    <t>Simone De Lange</t>
  </si>
  <si>
    <t>shoki</t>
  </si>
  <si>
    <t xml:space="preserve">National District Hosp.            </t>
  </si>
  <si>
    <t>THE PHARMACIST</t>
  </si>
  <si>
    <t>S ROUX</t>
  </si>
  <si>
    <t>POD received from cell 0738269435 M</t>
  </si>
  <si>
    <t xml:space="preserve">Netcare St Annes Hospit            </t>
  </si>
  <si>
    <t>SELWYN VAN WYK</t>
  </si>
  <si>
    <t>Petros</t>
  </si>
  <si>
    <t>POD received from cell 0782274968 M</t>
  </si>
  <si>
    <t xml:space="preserve">Zuid Afrikaanse Hospit             </t>
  </si>
  <si>
    <t>RICHARD HUDSON</t>
  </si>
  <si>
    <t>lesiba</t>
  </si>
  <si>
    <t xml:space="preserve">LIFE ENTABENI Hospit               </t>
  </si>
  <si>
    <t>Rhulani Sibuyi</t>
  </si>
  <si>
    <t>MANDISA</t>
  </si>
  <si>
    <t>JANSE</t>
  </si>
  <si>
    <t>JANSENVILLE</t>
  </si>
  <si>
    <t xml:space="preserve">SAWAS Memorial Hospit              </t>
  </si>
  <si>
    <t>TKOK</t>
  </si>
  <si>
    <t xml:space="preserve">Kawari Wholesaler                  </t>
  </si>
  <si>
    <t>SARAH</t>
  </si>
  <si>
    <t>jabu</t>
  </si>
  <si>
    <t xml:space="preserve">Netcare Sunninghill Hospit         </t>
  </si>
  <si>
    <t>KATLEGO MSIZA</t>
  </si>
  <si>
    <t>BONOLO</t>
  </si>
  <si>
    <t xml:space="preserve">Netcare Kuilsriver Hospit          </t>
  </si>
  <si>
    <t>ANDRE PETERSEN</t>
  </si>
  <si>
    <t>VENA</t>
  </si>
  <si>
    <t>POD received from cell 0672260801 M</t>
  </si>
  <si>
    <t>VEREE</t>
  </si>
  <si>
    <t>VEREENIGING</t>
  </si>
  <si>
    <t xml:space="preserve">Clinix Naledi-Nkanyezi Private     </t>
  </si>
  <si>
    <t>BUSISWE CAROL MATEKI</t>
  </si>
  <si>
    <t>NTHEKELENG</t>
  </si>
  <si>
    <t>POD received from cell 0824468165 M</t>
  </si>
  <si>
    <t>RD3</t>
  </si>
  <si>
    <t>EAST</t>
  </si>
  <si>
    <t>EAST LONDON</t>
  </si>
  <si>
    <t xml:space="preserve">Frere Hospit                       </t>
  </si>
  <si>
    <t xml:space="preserve">nomfundiso                    </t>
  </si>
  <si>
    <t xml:space="preserve">POD received from cell 0685093336 M     </t>
  </si>
  <si>
    <t xml:space="preserve">Old Chapel Vet Clinic              </t>
  </si>
  <si>
    <t>ANTHONY</t>
  </si>
  <si>
    <t>anelde</t>
  </si>
  <si>
    <t xml:space="preserve">Netcare Mulbarton Hospit           </t>
  </si>
  <si>
    <t>Elvis Mabuduga</t>
  </si>
  <si>
    <t>Elvis</t>
  </si>
  <si>
    <t>POD received from cell 0786312089 M</t>
  </si>
  <si>
    <t>ROODE</t>
  </si>
  <si>
    <t>ROODEPOORT</t>
  </si>
  <si>
    <t xml:space="preserve">Helderkruin Veterinary Clinic      </t>
  </si>
  <si>
    <t>DONNE</t>
  </si>
  <si>
    <t>nadan</t>
  </si>
  <si>
    <t>Consignee not available)</t>
  </si>
  <si>
    <t>amt</t>
  </si>
  <si>
    <t>POD received from cell 0735047659 M</t>
  </si>
  <si>
    <t>ALBE2</t>
  </si>
  <si>
    <t>ALBERTON</t>
  </si>
  <si>
    <t xml:space="preserve">Netcare Union Hospit               </t>
  </si>
  <si>
    <t>Selinah Mohale</t>
  </si>
  <si>
    <t>J  Courie</t>
  </si>
  <si>
    <t>let</t>
  </si>
  <si>
    <t>POD received from cell 0723863877 M</t>
  </si>
  <si>
    <t xml:space="preserve">Little Company of Mary             </t>
  </si>
  <si>
    <t>Andre Struwig</t>
  </si>
  <si>
    <t>John   Pharmacy</t>
  </si>
  <si>
    <t>tvm</t>
  </si>
  <si>
    <t>POD received from cell 0737617518 M</t>
  </si>
  <si>
    <t xml:space="preserve">Surgical Systems                   </t>
  </si>
  <si>
    <t>ON1</t>
  </si>
  <si>
    <t>ABBY</t>
  </si>
  <si>
    <t>james</t>
  </si>
  <si>
    <t>POD received from cell 0738058187 M</t>
  </si>
  <si>
    <t>FLYER SUTURES-2</t>
  </si>
  <si>
    <t xml:space="preserve">Citivet Bothasig                   </t>
  </si>
  <si>
    <t>Dee Nortje</t>
  </si>
  <si>
    <t xml:space="preserve">Chandre                       </t>
  </si>
  <si>
    <t>FUE / DOC</t>
  </si>
  <si>
    <t xml:space="preserve">POD received from cell 0791432847 M     </t>
  </si>
  <si>
    <t xml:space="preserve">Rados   ta Morton   Partners       </t>
  </si>
  <si>
    <t>NAJWAH</t>
  </si>
  <si>
    <t xml:space="preserve">soraya                        </t>
  </si>
  <si>
    <t xml:space="preserve">POD received from cell 0624916044 M     </t>
  </si>
  <si>
    <t>KIMBE</t>
  </si>
  <si>
    <t>KIMBERLEY</t>
  </si>
  <si>
    <t xml:space="preserve">KIMBERLEY MEDI CLINIC              </t>
  </si>
  <si>
    <t>Frans Thompson</t>
  </si>
  <si>
    <t>KIMBERLEY MEDI CLINIC</t>
  </si>
  <si>
    <t>POD received from cell 0614084828 M</t>
  </si>
  <si>
    <t>FLYER SUTURES-5</t>
  </si>
  <si>
    <t xml:space="preserve">Clinix Botshelong Hospit           </t>
  </si>
  <si>
    <t>MDUDUZI</t>
  </si>
  <si>
    <t xml:space="preserve">KEA                           </t>
  </si>
  <si>
    <t>HND / FUE / DOC</t>
  </si>
  <si>
    <t>FLYER SUTURES-1</t>
  </si>
  <si>
    <t xml:space="preserve">Disa Med Constantia Pharmacy       </t>
  </si>
  <si>
    <t>MARTIN</t>
  </si>
  <si>
    <t>Xavier</t>
  </si>
  <si>
    <t>POD received from cell 0638501267 M</t>
  </si>
  <si>
    <t xml:space="preserve">Abby                          </t>
  </si>
  <si>
    <t xml:space="preserve">POD received from cell 0738058187 M     </t>
  </si>
  <si>
    <t>BOX SUTURES-28</t>
  </si>
  <si>
    <t xml:space="preserve">Medicross Boksburg                 </t>
  </si>
  <si>
    <t>PHARMACY</t>
  </si>
  <si>
    <t>siphesile</t>
  </si>
  <si>
    <t>POD received from cell 0813656793 M</t>
  </si>
  <si>
    <t>FLYER SUTURES-4</t>
  </si>
  <si>
    <t xml:space="preserve">WC HEALTH Victoria Hospit          </t>
  </si>
  <si>
    <t>TANYA FESTER</t>
  </si>
  <si>
    <t>Tanya</t>
  </si>
  <si>
    <t>FLYER SUTURES-6</t>
  </si>
  <si>
    <t>RANDB</t>
  </si>
  <si>
    <t>RANDBURG</t>
  </si>
  <si>
    <t xml:space="preserve">NETCARE OLIVEDALE  Hospital        </t>
  </si>
  <si>
    <t>JOHN VRIES</t>
  </si>
  <si>
    <t>lulama</t>
  </si>
  <si>
    <t>POD received from cell 0729209886 M</t>
  </si>
  <si>
    <t xml:space="preserve">Lyns Vet Supplies                  </t>
  </si>
  <si>
    <t>LYN</t>
  </si>
  <si>
    <t>GERT</t>
  </si>
  <si>
    <t>FLYER MEDICAL EQUIPE</t>
  </si>
  <si>
    <t xml:space="preserve">Netcare Blaauwberg Pharmacy        </t>
  </si>
  <si>
    <t>Quinton</t>
  </si>
  <si>
    <t>jam</t>
  </si>
  <si>
    <t>POD received from cell 0824855674 M</t>
  </si>
  <si>
    <t>FLYER SUTURES-3</t>
  </si>
  <si>
    <t>MMABA</t>
  </si>
  <si>
    <t>MMABATHO</t>
  </si>
  <si>
    <t xml:space="preserve">Victoria Private Hospit - Clin     </t>
  </si>
  <si>
    <t>SELENA</t>
  </si>
  <si>
    <t>tshiamo</t>
  </si>
  <si>
    <t xml:space="preserve">Multicare Medical                  </t>
  </si>
  <si>
    <t>Chantelle</t>
  </si>
  <si>
    <t>Tabitha</t>
  </si>
  <si>
    <t>STEL2</t>
  </si>
  <si>
    <t>STELLENBOSCH</t>
  </si>
  <si>
    <t xml:space="preserve">Mediclinic Stellenbosch Pharma     </t>
  </si>
  <si>
    <t>ASHLEY</t>
  </si>
  <si>
    <t>Terence</t>
  </si>
  <si>
    <t>POD received from cell 0671056183 M</t>
  </si>
  <si>
    <t xml:space="preserve">Victoria Hospit Pharma             </t>
  </si>
  <si>
    <t>SUJAYA RAJOO</t>
  </si>
  <si>
    <t>Zama</t>
  </si>
  <si>
    <t>POD received from cell 0732603055 M</t>
  </si>
  <si>
    <t>MICHELLE RALL</t>
  </si>
  <si>
    <t>JEFFREY JACOBS</t>
  </si>
  <si>
    <t>DUDU</t>
  </si>
  <si>
    <t>EAR / DOC / FUE</t>
  </si>
  <si>
    <t>POD received from cell 0735058411 M</t>
  </si>
  <si>
    <t>BOX SUTURES-12</t>
  </si>
  <si>
    <t xml:space="preserve">Medicross Parow                    </t>
  </si>
  <si>
    <t>AKoch</t>
  </si>
  <si>
    <t>LLH</t>
  </si>
  <si>
    <t>POD received from cell 0643414757 M</t>
  </si>
  <si>
    <t xml:space="preserve">WC Health False Bay Hospit         </t>
  </si>
  <si>
    <t>C ARENDSE</t>
  </si>
  <si>
    <t>BOX SUTURES-10</t>
  </si>
  <si>
    <t>Gert</t>
  </si>
  <si>
    <t xml:space="preserve">Arwyp Medical Cntr                 </t>
  </si>
  <si>
    <t>COLLEEN</t>
  </si>
  <si>
    <t>petros</t>
  </si>
  <si>
    <t>BOX SUTURES-41</t>
  </si>
  <si>
    <t>MALME</t>
  </si>
  <si>
    <t>MALMESBURY</t>
  </si>
  <si>
    <t xml:space="preserve">WC Health Swartl  Hospit           </t>
  </si>
  <si>
    <t>NICO PORTIA</t>
  </si>
  <si>
    <t>SOPHIA</t>
  </si>
  <si>
    <t>POD received from cell 0844549356 M</t>
  </si>
  <si>
    <t>Abby</t>
  </si>
  <si>
    <t xml:space="preserve">Bergzicht Animal Hospital          </t>
  </si>
  <si>
    <t>NIKKI</t>
  </si>
  <si>
    <t>mrs sam</t>
  </si>
  <si>
    <t>DAA</t>
  </si>
  <si>
    <t>POD received from cell 0677812718 M</t>
  </si>
  <si>
    <t>BOX ADMIN SET</t>
  </si>
  <si>
    <t>VRYHE</t>
  </si>
  <si>
    <t>VRYHEID</t>
  </si>
  <si>
    <t xml:space="preserve">Abaqulusi Private Hospit           </t>
  </si>
  <si>
    <t>SIGNED</t>
  </si>
  <si>
    <t>POD received from cell 0784953533 M</t>
  </si>
  <si>
    <t>donald</t>
  </si>
  <si>
    <t xml:space="preserve">Morningside Medi Clinic Pharma     </t>
  </si>
  <si>
    <t>CONRAD V D MESHT</t>
  </si>
  <si>
    <t>rich</t>
  </si>
  <si>
    <t>POD received from cell 0826513660 M</t>
  </si>
  <si>
    <t>BOX SUTURES-7</t>
  </si>
  <si>
    <t xml:space="preserve">Visiclin Eye Hospit                </t>
  </si>
  <si>
    <t>KARIEN</t>
  </si>
  <si>
    <t>MEGAN</t>
  </si>
  <si>
    <t>SIFISO</t>
  </si>
  <si>
    <t>GELUK</t>
  </si>
  <si>
    <t>GELUKWAARTS</t>
  </si>
  <si>
    <t xml:space="preserve">Netcare Kroon Pharma               </t>
  </si>
  <si>
    <t>MAIN PHY</t>
  </si>
  <si>
    <t>minie</t>
  </si>
  <si>
    <t xml:space="preserve">The Surgical Institute             </t>
  </si>
  <si>
    <t>VALENCIA</t>
  </si>
  <si>
    <t>P September</t>
  </si>
  <si>
    <t>POD received from cell 0784785217 M</t>
  </si>
  <si>
    <t xml:space="preserve">WC Health Mitchells Plain          </t>
  </si>
  <si>
    <t>ON2</t>
  </si>
  <si>
    <t>DERICK JANSEN</t>
  </si>
  <si>
    <t>ABONGILE</t>
  </si>
  <si>
    <t>POD received from cell 0833656676 M</t>
  </si>
  <si>
    <t>BOX SUTURES-25</t>
  </si>
  <si>
    <t>Ashley</t>
  </si>
  <si>
    <t>j daniels</t>
  </si>
  <si>
    <t xml:space="preserve">Naledi Nkayezi - Sebokeng Clin     </t>
  </si>
  <si>
    <t>MR MODISE</t>
  </si>
  <si>
    <t>ZUKISWA</t>
  </si>
  <si>
    <t>CONRAD VD MESHT</t>
  </si>
  <si>
    <t>marcua</t>
  </si>
  <si>
    <t xml:space="preserve">AHMED Al-Kadi Private Hospital     </t>
  </si>
  <si>
    <t>CASSIM HOOSEN</t>
  </si>
  <si>
    <t xml:space="preserve">kwanele                       </t>
  </si>
  <si>
    <t>KAT</t>
  </si>
  <si>
    <t xml:space="preserve">POD received from cell 0736021580 M     </t>
  </si>
  <si>
    <t>ELLIS</t>
  </si>
  <si>
    <t>ELLISRAS</t>
  </si>
  <si>
    <t xml:space="preserve">Mediclinic Lephalale Pharmacy      </t>
  </si>
  <si>
    <t>Elmaroie Marais</t>
  </si>
  <si>
    <t>RIA VORSTER</t>
  </si>
  <si>
    <t>POD received from cell 0711198834 M</t>
  </si>
  <si>
    <t xml:space="preserve">Dee Nortje                    </t>
  </si>
  <si>
    <t>Flyer Sutures-3</t>
  </si>
  <si>
    <t>NELSP</t>
  </si>
  <si>
    <t>NELSPRUIT</t>
  </si>
  <si>
    <t xml:space="preserve">Nelspruit Surgiclinic              </t>
  </si>
  <si>
    <t>KAREN</t>
  </si>
  <si>
    <t>dudu</t>
  </si>
  <si>
    <t>POD received from cell 0721908084 M</t>
  </si>
  <si>
    <t>UITEN</t>
  </si>
  <si>
    <t>UITENHAGE</t>
  </si>
  <si>
    <t xml:space="preserve">Netcare Cuyler                     </t>
  </si>
  <si>
    <t>MAIN THEATRE</t>
  </si>
  <si>
    <t>Najilah</t>
  </si>
  <si>
    <t>POD received from cell 0605616935 M</t>
  </si>
  <si>
    <t xml:space="preserve">aidan                         </t>
  </si>
  <si>
    <t>signed</t>
  </si>
  <si>
    <t>UPING</t>
  </si>
  <si>
    <t>UPINGTON</t>
  </si>
  <si>
    <t xml:space="preserve">Upington Mediclinic                </t>
  </si>
  <si>
    <t>FERICKA</t>
  </si>
  <si>
    <t>VICTORIA</t>
  </si>
  <si>
    <t>BOX SUTURES-8</t>
  </si>
  <si>
    <t>FOCHV</t>
  </si>
  <si>
    <t>FOCHVILLE</t>
  </si>
  <si>
    <t xml:space="preserve">Leslie Williams Private Hospit     </t>
  </si>
  <si>
    <t>JOHANNAH</t>
  </si>
  <si>
    <t xml:space="preserve">CARINE                        </t>
  </si>
  <si>
    <t>BOX SUTURES-30</t>
  </si>
  <si>
    <t xml:space="preserve">Medicross Tokai.                   </t>
  </si>
  <si>
    <t>P MARSH</t>
  </si>
  <si>
    <t>sipho</t>
  </si>
  <si>
    <t>BOX SUTURES-13</t>
  </si>
  <si>
    <t xml:space="preserve">MDC Kenilworth MRO                 </t>
  </si>
  <si>
    <t>k Simpson</t>
  </si>
  <si>
    <t>POD received from cell 0651707783 M</t>
  </si>
  <si>
    <t>BETHL</t>
  </si>
  <si>
    <t>BETHLEHEM</t>
  </si>
  <si>
    <t xml:space="preserve">Hoogland Medi Clinic Pharmacy      </t>
  </si>
  <si>
    <t>WIMA JANA</t>
  </si>
  <si>
    <t>T JANKER</t>
  </si>
  <si>
    <t>SAK</t>
  </si>
  <si>
    <t>POD received from cell 0731643511 M</t>
  </si>
  <si>
    <t>BOX SUTURES-44</t>
  </si>
  <si>
    <t xml:space="preserve">Mdc Constantia Prk                 </t>
  </si>
  <si>
    <t xml:space="preserve">pestinah                      </t>
  </si>
  <si>
    <t>WELKO</t>
  </si>
  <si>
    <t>WELKOM</t>
  </si>
  <si>
    <t xml:space="preserve">St Helena Private Hospital         </t>
  </si>
  <si>
    <t>MARLIZE</t>
  </si>
  <si>
    <t xml:space="preserve">juanita                       </t>
  </si>
  <si>
    <t xml:space="preserve">POD received from cell 0671944403 M     </t>
  </si>
  <si>
    <t xml:space="preserve">Meulen Pharmacy                    </t>
  </si>
  <si>
    <t>Neil</t>
  </si>
  <si>
    <t xml:space="preserve">vincent                       </t>
  </si>
  <si>
    <t>Box Sutures-31</t>
  </si>
  <si>
    <t>capet</t>
  </si>
  <si>
    <t>DAWIE</t>
  </si>
  <si>
    <t>PATRICIA</t>
  </si>
  <si>
    <t>jeffry</t>
  </si>
  <si>
    <t>POD received from cell 0745037779 M</t>
  </si>
  <si>
    <t>rdy</t>
  </si>
  <si>
    <t xml:space="preserve">GABLE MEDICAL TECH                 </t>
  </si>
  <si>
    <t>marang</t>
  </si>
  <si>
    <t xml:space="preserve">Chief Executive Officer            </t>
  </si>
  <si>
    <t>DUMISANE MALELE</t>
  </si>
  <si>
    <t>DOROTHEA</t>
  </si>
  <si>
    <t>LYNN MEREDITH</t>
  </si>
  <si>
    <t>ivy</t>
  </si>
  <si>
    <t xml:space="preserve">Nelson Mandela Childrens Hospi     </t>
  </si>
  <si>
    <t>EPHRAIM</t>
  </si>
  <si>
    <t>THANDAZILE</t>
  </si>
  <si>
    <t>les</t>
  </si>
  <si>
    <t>CERES</t>
  </si>
  <si>
    <t xml:space="preserve">Ceres Vet Hospit                   </t>
  </si>
  <si>
    <t>DR WIUM</t>
  </si>
  <si>
    <t>dieds</t>
  </si>
  <si>
    <t>POD received from cell 0837646764 M</t>
  </si>
  <si>
    <t>RDR</t>
  </si>
  <si>
    <t xml:space="preserve">SERVE-U-Med SA                     </t>
  </si>
  <si>
    <t>PAUL</t>
  </si>
  <si>
    <t>manny</t>
  </si>
  <si>
    <t xml:space="preserve">Millners Dental Suppliers          </t>
  </si>
  <si>
    <t>ZAHIRAH ROGHEY</t>
  </si>
  <si>
    <t>NORTAN</t>
  </si>
  <si>
    <t>taz</t>
  </si>
  <si>
    <t xml:space="preserve">Kopanong Hospit                    </t>
  </si>
  <si>
    <t>DINAH</t>
  </si>
  <si>
    <t>CCH</t>
  </si>
  <si>
    <t>GABLER MEDICAL</t>
  </si>
  <si>
    <t>POD received from cell 0653632487 M</t>
  </si>
  <si>
    <t xml:space="preserve">AUBERT PIAE                        </t>
  </si>
  <si>
    <t xml:space="preserve">GOBLER MODECAL                     </t>
  </si>
  <si>
    <t>NA</t>
  </si>
  <si>
    <t xml:space="preserve">Netcare Pretoria East Hospit       </t>
  </si>
  <si>
    <t>TROGAN MULWELA</t>
  </si>
  <si>
    <t>dimakatso</t>
  </si>
  <si>
    <t xml:space="preserve">Netcare Moot Hospit                </t>
  </si>
  <si>
    <t>ANDRIETTA VAN DER WALT</t>
  </si>
  <si>
    <t>Andy</t>
  </si>
  <si>
    <t>PONTSHO</t>
  </si>
  <si>
    <t>Johannah</t>
  </si>
  <si>
    <t>CARINE</t>
  </si>
  <si>
    <t>Box Sutures-9</t>
  </si>
  <si>
    <t xml:space="preserve">Shirnel Clinic                     </t>
  </si>
  <si>
    <t>Sr Julie Coleman</t>
  </si>
  <si>
    <t>JACOB</t>
  </si>
  <si>
    <t>POD received from cell 0616034769 M</t>
  </si>
  <si>
    <t xml:space="preserve">Dr S.D. Otto                       </t>
  </si>
  <si>
    <t>Cathy</t>
  </si>
  <si>
    <t>Janine</t>
  </si>
  <si>
    <t>SOME2</t>
  </si>
  <si>
    <t>SOMERSET WEST</t>
  </si>
  <si>
    <t xml:space="preserve">Advanced Day Clinic                </t>
  </si>
  <si>
    <t>NIGEL ADAMS</t>
  </si>
  <si>
    <t>Zinnle</t>
  </si>
  <si>
    <t>POD received from cell 0671592618 M</t>
  </si>
  <si>
    <t xml:space="preserve">Louis Pasteur Hospital             </t>
  </si>
  <si>
    <t>MADELEINE</t>
  </si>
  <si>
    <t>martin</t>
  </si>
  <si>
    <t>POD received from cell 0787007517 M</t>
  </si>
  <si>
    <t>BRIT1</t>
  </si>
  <si>
    <t>BRITS</t>
  </si>
  <si>
    <t xml:space="preserve">Brits Medi Clinic - Pharmacy       </t>
  </si>
  <si>
    <t>JOHANNA</t>
  </si>
  <si>
    <t>Mohau</t>
  </si>
  <si>
    <t>POD received from cell 0646961472 M</t>
  </si>
  <si>
    <t>r marsh</t>
  </si>
  <si>
    <t>b milli</t>
  </si>
  <si>
    <t xml:space="preserve">Questmed Clinix Lesedi             </t>
  </si>
  <si>
    <t>LEE</t>
  </si>
  <si>
    <t>NOXOLO</t>
  </si>
  <si>
    <t>POD received from cell 0715201240 M</t>
  </si>
  <si>
    <t>Lyn</t>
  </si>
  <si>
    <t>POD received from cell 0736814363 M</t>
  </si>
  <si>
    <t>Box Sutures-12</t>
  </si>
  <si>
    <t>DEE NORTJE</t>
  </si>
  <si>
    <t>Dee nortje</t>
  </si>
  <si>
    <t>Edward</t>
  </si>
  <si>
    <t>POD received from cell 0673722862 M</t>
  </si>
  <si>
    <t xml:space="preserve">MEDICLINIC                         </t>
  </si>
  <si>
    <t>ERICA</t>
  </si>
  <si>
    <t>DUDUZILE</t>
  </si>
  <si>
    <t>MATHEWS</t>
  </si>
  <si>
    <t>POD received from cell 0721923339 M</t>
  </si>
  <si>
    <t xml:space="preserve">Netcare Cuyler Hosp.               </t>
  </si>
  <si>
    <t>Ziyaada Davids</t>
  </si>
  <si>
    <t xml:space="preserve">Ziyaada                       </t>
  </si>
  <si>
    <t>Appointment required</t>
  </si>
  <si>
    <t>raw</t>
  </si>
  <si>
    <t xml:space="preserve">POD received from cell 0836333439 M     </t>
  </si>
  <si>
    <t>DUNDE</t>
  </si>
  <si>
    <t>DUNDEE</t>
  </si>
  <si>
    <t xml:space="preserve">POMEROY CHC                        </t>
  </si>
  <si>
    <t>ANDILE</t>
  </si>
  <si>
    <t>andile</t>
  </si>
  <si>
    <t>POD received from cell 0615406238 M</t>
  </si>
  <si>
    <t>BOX SUTURES-57</t>
  </si>
  <si>
    <t>IXOPO</t>
  </si>
  <si>
    <t xml:space="preserve">ST APOLLINARIS HOSPITAL            </t>
  </si>
  <si>
    <t>M.MTSHANGASE</t>
  </si>
  <si>
    <t>s p mzimkhulu</t>
  </si>
  <si>
    <t>Outlying delivery location</t>
  </si>
  <si>
    <t>BOX SUTURES-196</t>
  </si>
  <si>
    <t>Kedi</t>
  </si>
  <si>
    <t>Patricia</t>
  </si>
  <si>
    <t>BOX MEDICAL EQUIPMEN</t>
  </si>
  <si>
    <t>ADRI</t>
  </si>
  <si>
    <t>Abey</t>
  </si>
  <si>
    <t>POD received from cell 0736327910 M</t>
  </si>
  <si>
    <t xml:space="preserve">Western Cape Medical Depot         </t>
  </si>
  <si>
    <t>MR J.DELCARME</t>
  </si>
  <si>
    <t>Faizel</t>
  </si>
  <si>
    <t>B malldith</t>
  </si>
  <si>
    <t xml:space="preserve">SMILES 4 AFRICA DENTAL             </t>
  </si>
  <si>
    <t>BERYL</t>
  </si>
  <si>
    <t>fio</t>
  </si>
  <si>
    <t>Paul</t>
  </si>
  <si>
    <t xml:space="preserve">DANIGUE                       </t>
  </si>
  <si>
    <t>STANG</t>
  </si>
  <si>
    <t>STANGER</t>
  </si>
  <si>
    <t xml:space="preserve">Stanger Hospit  Supplies           </t>
  </si>
  <si>
    <t>IMRAN SHEIK</t>
  </si>
  <si>
    <t>THULI</t>
  </si>
  <si>
    <t>POD received from cell 0733986414 M</t>
  </si>
  <si>
    <t xml:space="preserve">Motsumi Diere Kliniek              </t>
  </si>
  <si>
    <t>Annelize</t>
  </si>
  <si>
    <t>charlene</t>
  </si>
  <si>
    <t>RD4</t>
  </si>
  <si>
    <t>WORCE</t>
  </si>
  <si>
    <t>WORCESTER</t>
  </si>
  <si>
    <t xml:space="preserve">WC Health Worcester Hospit         </t>
  </si>
  <si>
    <t>j esau</t>
  </si>
  <si>
    <t>POD received from cell 0723786860 M</t>
  </si>
  <si>
    <t>SWELL</t>
  </si>
  <si>
    <t>SWELLENDAM</t>
  </si>
  <si>
    <t xml:space="preserve">WC Health Swellendam Hospit        </t>
  </si>
  <si>
    <t>A.BOKWANA</t>
  </si>
  <si>
    <t>Nasely Hendricks</t>
  </si>
  <si>
    <t>RDD</t>
  </si>
  <si>
    <t>Josephine Ngqeleni</t>
  </si>
  <si>
    <t>SHIRLEY</t>
  </si>
  <si>
    <t xml:space="preserve">Advanced Durbanville               </t>
  </si>
  <si>
    <t>ANKIA</t>
  </si>
  <si>
    <t>Thula</t>
  </si>
  <si>
    <t xml:space="preserve">Milnerton Medi Clinic Pharma       </t>
  </si>
  <si>
    <t>Chantal</t>
  </si>
  <si>
    <t xml:space="preserve">Onderstepoort Veterinary           </t>
  </si>
  <si>
    <t>THEATRE SISTER</t>
  </si>
  <si>
    <t>Justin</t>
  </si>
  <si>
    <t>POD received from cell 0729919507 M</t>
  </si>
  <si>
    <t>VANDE</t>
  </si>
  <si>
    <t>VANDERBIJLPARK</t>
  </si>
  <si>
    <t xml:space="preserve">EMFULENI MEDI CLINIC PHARMACY      </t>
  </si>
  <si>
    <t>BESSIE POSATUMAS</t>
  </si>
  <si>
    <t>ANDREW</t>
  </si>
  <si>
    <t>BOX SUTURES-14</t>
  </si>
  <si>
    <t>SIGNATURE</t>
  </si>
  <si>
    <t>ZINHLE</t>
  </si>
  <si>
    <t>sumei</t>
  </si>
  <si>
    <t>POD received from cell 0672502035 M</t>
  </si>
  <si>
    <t xml:space="preserve">CLICKS                             </t>
  </si>
  <si>
    <t>MATHAPELO</t>
  </si>
  <si>
    <t>PAULINA</t>
  </si>
  <si>
    <t>TRACY COETZEE</t>
  </si>
  <si>
    <t>DOC / FUE</t>
  </si>
  <si>
    <t xml:space="preserve">Dr Van Wijk                        </t>
  </si>
  <si>
    <t>Marizelle</t>
  </si>
  <si>
    <t>Yolanda</t>
  </si>
  <si>
    <t xml:space="preserve">Advanced Worcester                 </t>
  </si>
  <si>
    <t>LIZELLE</t>
  </si>
  <si>
    <t>vanecia</t>
  </si>
  <si>
    <t>HLUHL</t>
  </si>
  <si>
    <t>HLUHLUWE</t>
  </si>
  <si>
    <t xml:space="preserve">Benedictine District Hospit        </t>
  </si>
  <si>
    <t>J.P.MJAJA</t>
  </si>
  <si>
    <t>m gomezulu</t>
  </si>
  <si>
    <t>POD received from cell 0798014053 M</t>
  </si>
  <si>
    <t>Lynn Meredith</t>
  </si>
  <si>
    <t xml:space="preserve">IVY                           </t>
  </si>
  <si>
    <t>Dr Pieter Cordier</t>
  </si>
  <si>
    <t>ETIENE</t>
  </si>
  <si>
    <t>POD received from cell 0732125467 M</t>
  </si>
  <si>
    <t xml:space="preserve">Officer Commanding 2               </t>
  </si>
  <si>
    <t>W.LANDAU</t>
  </si>
  <si>
    <t>Shedrick</t>
  </si>
  <si>
    <t xml:space="preserve">Fernridge Veterinary Clinic        </t>
  </si>
  <si>
    <t>MARINA GOMERSALL</t>
  </si>
  <si>
    <t>rhonda</t>
  </si>
  <si>
    <t>POD received from cell 0838992205 M</t>
  </si>
  <si>
    <t>tanya</t>
  </si>
  <si>
    <t>BOX SUTURES-16</t>
  </si>
  <si>
    <t xml:space="preserve">UMOYA                              </t>
  </si>
  <si>
    <t>Trevor Rossouw</t>
  </si>
  <si>
    <t>TREVOR</t>
  </si>
  <si>
    <t>POD received from cell 0845733114 M</t>
  </si>
  <si>
    <t>BOX MEDICAL EQUIPMEN BOX MEDICAL EQUIPMEN</t>
  </si>
  <si>
    <t>De Wet Erasmus</t>
  </si>
  <si>
    <t>G A voortman</t>
  </si>
  <si>
    <t>POD received from cell 0796327755 M</t>
  </si>
  <si>
    <t>FLYER DOCUMENTS</t>
  </si>
  <si>
    <t>maki</t>
  </si>
  <si>
    <t>BOX SUTURES-18</t>
  </si>
  <si>
    <t>P Langsen</t>
  </si>
  <si>
    <t>Box Sutures-18</t>
  </si>
  <si>
    <t xml:space="preserve">Urology Hospit Pharma              </t>
  </si>
  <si>
    <t>Charmaine</t>
  </si>
  <si>
    <t>sam</t>
  </si>
  <si>
    <t>Box Sutures-7</t>
  </si>
  <si>
    <t>pontsho</t>
  </si>
  <si>
    <t>PAARL</t>
  </si>
  <si>
    <t xml:space="preserve">Wellington Animal Hospital         </t>
  </si>
  <si>
    <t>Cacria</t>
  </si>
  <si>
    <t>NGF</t>
  </si>
  <si>
    <t>POD received from cell 0765515095 M</t>
  </si>
  <si>
    <t>MERIAM</t>
  </si>
  <si>
    <t>denver</t>
  </si>
  <si>
    <t>Pharmacy</t>
  </si>
  <si>
    <t>qdibog</t>
  </si>
  <si>
    <t xml:space="preserve">Tshepo Themba Clinix - Dispens     </t>
  </si>
  <si>
    <t>Gladness</t>
  </si>
  <si>
    <t>Zakes</t>
  </si>
  <si>
    <t>STILB</t>
  </si>
  <si>
    <t>STILBAAI</t>
  </si>
  <si>
    <t xml:space="preserve">CAREWELL HOSPITAL                  </t>
  </si>
  <si>
    <t>PROF ANDRE</t>
  </si>
  <si>
    <t>e malan</t>
  </si>
  <si>
    <t xml:space="preserve">Universitas Hospit                 </t>
  </si>
  <si>
    <t>ME NOSO LEKOE</t>
  </si>
  <si>
    <t>MOTHIBEDI</t>
  </si>
  <si>
    <t>the</t>
  </si>
  <si>
    <t>KINGW</t>
  </si>
  <si>
    <t>KINGWILLIAMSTOWN</t>
  </si>
  <si>
    <t xml:space="preserve">Grey Provincial Hospit             </t>
  </si>
  <si>
    <t>L.Hansen</t>
  </si>
  <si>
    <t>Vusumsi</t>
  </si>
  <si>
    <t xml:space="preserve">Cintocare                          </t>
  </si>
  <si>
    <t>LIANA ENGELBRECHT</t>
  </si>
  <si>
    <t>Hennie</t>
  </si>
  <si>
    <t>POD received from cell 0739353797 M</t>
  </si>
  <si>
    <t xml:space="preserve">Lowveld Vetcare Animal             </t>
  </si>
  <si>
    <t>MELANIE</t>
  </si>
  <si>
    <t>jene</t>
  </si>
  <si>
    <t xml:space="preserve">Netcare Garden City Clinic         </t>
  </si>
  <si>
    <t>REGGIE PADAYACHEE</t>
  </si>
  <si>
    <t>Tashley</t>
  </si>
  <si>
    <t>POD received from cell 0834291999 M</t>
  </si>
  <si>
    <t xml:space="preserve">Netcare St Augustine s Hospita     </t>
  </si>
  <si>
    <t>sphume</t>
  </si>
  <si>
    <t>BOX SUTURES-11</t>
  </si>
  <si>
    <t xml:space="preserve">ASPIRATA LABORATORY                </t>
  </si>
  <si>
    <t>Ms Jasomay Pill</t>
  </si>
  <si>
    <t>tebogo</t>
  </si>
  <si>
    <t>FLYER SUTURES</t>
  </si>
  <si>
    <t>KRUGE</t>
  </si>
  <si>
    <t>KRUGERSDORP</t>
  </si>
  <si>
    <t xml:space="preserve">Netcare Krugersdorp Pharma         </t>
  </si>
  <si>
    <t>SOLLY</t>
  </si>
  <si>
    <t>rmarsh</t>
  </si>
  <si>
    <t xml:space="preserve">Mediclinic Sandton Pharmacy        </t>
  </si>
  <si>
    <t>Comfort - Phy</t>
  </si>
  <si>
    <t>Madeleine</t>
  </si>
  <si>
    <t>FRANS THOMPSON</t>
  </si>
  <si>
    <t>France</t>
  </si>
  <si>
    <t>Missed cutoff</t>
  </si>
  <si>
    <t>THA</t>
  </si>
  <si>
    <t>POD received from cell 0614080848 M</t>
  </si>
  <si>
    <t xml:space="preserve">Intercare Day Hospit Century       </t>
  </si>
  <si>
    <t>MICAELA PUMA</t>
  </si>
  <si>
    <t>Fran</t>
  </si>
  <si>
    <t>FLYER MEDICAL EQUIPM</t>
  </si>
  <si>
    <t xml:space="preserve">Durbanville Vet                    </t>
  </si>
  <si>
    <t>SR JANET</t>
  </si>
  <si>
    <t>Lindsey</t>
  </si>
  <si>
    <t>lewie</t>
  </si>
  <si>
    <t>Zahirah Roghey</t>
  </si>
  <si>
    <t>SYSTEM</t>
  </si>
  <si>
    <t>MARCO VILJOEN</t>
  </si>
  <si>
    <t>ahmed</t>
  </si>
  <si>
    <t>nam</t>
  </si>
  <si>
    <t>POD received from cell 0768323695 M</t>
  </si>
  <si>
    <t xml:space="preserve">Med Pak cc TA                      </t>
  </si>
  <si>
    <t>KYLE</t>
  </si>
  <si>
    <t>NOLWAZI</t>
  </si>
  <si>
    <t>POD received from cell 0733966806 M</t>
  </si>
  <si>
    <t>Charles</t>
  </si>
  <si>
    <t xml:space="preserve">Vetscape                           </t>
  </si>
  <si>
    <t>NINA</t>
  </si>
  <si>
    <t>H Miller</t>
  </si>
  <si>
    <t>THANDI</t>
  </si>
  <si>
    <t>branwyn</t>
  </si>
  <si>
    <t>mavis</t>
  </si>
  <si>
    <t>jennifer</t>
  </si>
  <si>
    <t>Box Sutures-196 Box Sutures-157</t>
  </si>
  <si>
    <t>GLADNESS</t>
  </si>
  <si>
    <t xml:space="preserve">Prince                        </t>
  </si>
  <si>
    <t>Driver late</t>
  </si>
  <si>
    <t xml:space="preserve">POD received from cell 0715201240 M     </t>
  </si>
  <si>
    <t>GLENDA</t>
  </si>
  <si>
    <t>Gabby</t>
  </si>
  <si>
    <t>HENESIA</t>
  </si>
  <si>
    <t>jon</t>
  </si>
  <si>
    <t xml:space="preserve">Disa Med Stellenbosch              </t>
  </si>
  <si>
    <t>JUANEL</t>
  </si>
  <si>
    <t xml:space="preserve">FUNDISWA                      </t>
  </si>
  <si>
    <t xml:space="preserve">POD received from cell 0849514330 M     </t>
  </si>
  <si>
    <t>BOX SUTURES-37</t>
  </si>
  <si>
    <t xml:space="preserve">NETCARE KROON PHARMA               </t>
  </si>
  <si>
    <t>MAIN PHARM</t>
  </si>
  <si>
    <t xml:space="preserve">KARABO                        </t>
  </si>
  <si>
    <t xml:space="preserve">ABAQULUSI PVT HOSP                 </t>
  </si>
  <si>
    <t>PHY</t>
  </si>
  <si>
    <t xml:space="preserve">MORNINGSIDE MEDI CLINIC PHARMA     </t>
  </si>
  <si>
    <t>marcus</t>
  </si>
  <si>
    <t>FLYER</t>
  </si>
  <si>
    <t xml:space="preserve">VICTORIA PRIVATE HOSPITAL CLIN     </t>
  </si>
  <si>
    <t>PRISCILLA</t>
  </si>
  <si>
    <t xml:space="preserve">WC HEALTH MITCHELLS PLAIN          </t>
  </si>
  <si>
    <t>Jolene</t>
  </si>
  <si>
    <t xml:space="preserve">NETCARE BLAAUWBERG PHARMACY        </t>
  </si>
  <si>
    <t>BOX</t>
  </si>
  <si>
    <t xml:space="preserve">SURGICAL SYSTEMS                   </t>
  </si>
  <si>
    <t>AIDAN</t>
  </si>
  <si>
    <t>BESSIE POSATUMA</t>
  </si>
  <si>
    <t>BUS</t>
  </si>
  <si>
    <t xml:space="preserve">CLINIX BOTSHELONG HOSPITAL         </t>
  </si>
  <si>
    <t>DAVID</t>
  </si>
  <si>
    <t xml:space="preserve">NETCARE ALBERLITO HOSP             </t>
  </si>
  <si>
    <t>signature</t>
  </si>
  <si>
    <t>kat</t>
  </si>
  <si>
    <t xml:space="preserve">LYNS VET SUPPLIES                  </t>
  </si>
  <si>
    <t xml:space="preserve">GABLE MEDICAL TECHNOLOGY(PTY)L     </t>
  </si>
  <si>
    <t xml:space="preserve">GABLE MEDICAL                      </t>
  </si>
  <si>
    <t>CATHERINE FIVAZ</t>
  </si>
  <si>
    <t>DUDUZILE MAZIBUKO</t>
  </si>
  <si>
    <t>faried</t>
  </si>
  <si>
    <t>.</t>
  </si>
  <si>
    <t>aidan</t>
  </si>
  <si>
    <t xml:space="preserve">PAARL VET HOSP                     </t>
  </si>
  <si>
    <t>RIANDA</t>
  </si>
  <si>
    <t>Marlize</t>
  </si>
  <si>
    <t xml:space="preserve">KARL BREMMER HOSP                  </t>
  </si>
  <si>
    <t>V MOUTON</t>
  </si>
  <si>
    <t>chantel</t>
  </si>
  <si>
    <t>POD received from cell 0731234559 M</t>
  </si>
  <si>
    <t xml:space="preserve">DISA MED CONSTANTIA PHY            </t>
  </si>
  <si>
    <t>XAVIER OLIVER</t>
  </si>
  <si>
    <t xml:space="preserve">NALEDI NYAKEYESI SEBOKENG CLIN     </t>
  </si>
  <si>
    <t>MERIAN</t>
  </si>
  <si>
    <t xml:space="preserve">MEDICLINIC STELLENBOSCH PHY        </t>
  </si>
  <si>
    <t xml:space="preserve">ADVANCED DAY CLINIC                </t>
  </si>
  <si>
    <t>NIGEL ADEMS</t>
  </si>
  <si>
    <t>Zinhle</t>
  </si>
  <si>
    <t xml:space="preserve">GABLER MEDICAL SERV                </t>
  </si>
  <si>
    <t>DE WET ERASMUS</t>
  </si>
  <si>
    <t xml:space="preserve">PLUMSTEAD ANIMAL HOSP              </t>
  </si>
  <si>
    <t>DUNCAN</t>
  </si>
  <si>
    <t>t e brown</t>
  </si>
  <si>
    <t xml:space="preserve">NETCARE N1 CITY HOSP               </t>
  </si>
  <si>
    <t>KURT RILEY</t>
  </si>
  <si>
    <t>kurt</t>
  </si>
  <si>
    <t xml:space="preserve">CLICKS DIRECT MEDICINES            </t>
  </si>
  <si>
    <t>PLEASE CALL MA THAOPELO;010 210 3318 086 144 4410</t>
  </si>
  <si>
    <t>MATHAPELO MOLEFE</t>
  </si>
  <si>
    <t>ERICA DU TOIT</t>
  </si>
  <si>
    <t>mathews</t>
  </si>
  <si>
    <t xml:space="preserve">TSHEPO THEMBA CLINIX DISPENSAR     </t>
  </si>
  <si>
    <t>Prince</t>
  </si>
  <si>
    <t xml:space="preserve">SERVE-U-MED SA                     </t>
  </si>
  <si>
    <t>daniqie</t>
  </si>
  <si>
    <t>MTUBA</t>
  </si>
  <si>
    <t>MTUBATUBA</t>
  </si>
  <si>
    <t xml:space="preserve">HLABISA HOSP                       </t>
  </si>
  <si>
    <t>NL DLAMINI</t>
  </si>
  <si>
    <t>ndlela</t>
  </si>
  <si>
    <t>POD received from cell 0823547891 M</t>
  </si>
  <si>
    <t xml:space="preserve">STANDER HOSP SUPPLIES              </t>
  </si>
  <si>
    <t>bathobhile</t>
  </si>
  <si>
    <t>AMANZ</t>
  </si>
  <si>
    <t>AMANZIMTOTI</t>
  </si>
  <si>
    <t xml:space="preserve">NETCARE KINGSWAY HSOP              </t>
  </si>
  <si>
    <t>MALCOM BOI</t>
  </si>
  <si>
    <t>Monique</t>
  </si>
  <si>
    <t>POD received from cell 0638667139 M</t>
  </si>
  <si>
    <t xml:space="preserve">CHRIS HANI BARAGWANATH HOSP        </t>
  </si>
  <si>
    <t xml:space="preserve">GIVEN                         </t>
  </si>
  <si>
    <t xml:space="preserve">NETCARE MILPARK HOSP               </t>
  </si>
  <si>
    <t>MSIZI HLABISA</t>
  </si>
  <si>
    <t>MOTHOOTSILE</t>
  </si>
  <si>
    <t xml:space="preserve">KBY VET CLINIC                     </t>
  </si>
  <si>
    <t>ANNE</t>
  </si>
  <si>
    <t>Corne</t>
  </si>
  <si>
    <t xml:space="preserve">RESPIRATORY CARE AFRICA            </t>
  </si>
  <si>
    <t>TINA</t>
  </si>
  <si>
    <t>THABO</t>
  </si>
  <si>
    <t>KEDI</t>
  </si>
  <si>
    <t xml:space="preserve">patricia                      </t>
  </si>
  <si>
    <t>SPRI3</t>
  </si>
  <si>
    <t>SPRINGS</t>
  </si>
  <si>
    <t xml:space="preserve">NETCARE N17 PVT HOSP               </t>
  </si>
  <si>
    <t>NICHOLUS CHAVALALA</t>
  </si>
  <si>
    <t>nicholas</t>
  </si>
  <si>
    <t xml:space="preserve">NETCARE PTA EAST HOSP              </t>
  </si>
  <si>
    <t>THOZI CHARLOTTE MSEKO</t>
  </si>
  <si>
    <t>trogem</t>
  </si>
  <si>
    <t xml:space="preserve">NETCARE UNION HOSP                 </t>
  </si>
  <si>
    <t>LIZZ BASSON</t>
  </si>
  <si>
    <t>LINDIWE</t>
  </si>
  <si>
    <t xml:space="preserve">ER MEDICAL                         </t>
  </si>
  <si>
    <t>LYNNMEREDITH</t>
  </si>
  <si>
    <t>Ivy t</t>
  </si>
  <si>
    <t>POD received from cell 0647964988 M</t>
  </si>
  <si>
    <t xml:space="preserve">WC HEALTH SWELLENDAM HOSP          </t>
  </si>
  <si>
    <t>A BOKWANA</t>
  </si>
  <si>
    <t>JJ DYERS</t>
  </si>
  <si>
    <t xml:space="preserve">WC HEALTH WORCESTER HOSP           </t>
  </si>
  <si>
    <t>garaldine</t>
  </si>
  <si>
    <t xml:space="preserve">NETCARE CERES HOSP                 </t>
  </si>
  <si>
    <t>anette</t>
  </si>
  <si>
    <t>KIM</t>
  </si>
  <si>
    <t>marans</t>
  </si>
  <si>
    <t>POD received from cell 0640882767 M</t>
  </si>
  <si>
    <t>LADYS</t>
  </si>
  <si>
    <t>LADYSMITH (NTL)</t>
  </si>
  <si>
    <t xml:space="preserve">LADYSMITH PROVINCIAL HOSP          </t>
  </si>
  <si>
    <t>N NYEMEB</t>
  </si>
  <si>
    <t>NSIBANYONI</t>
  </si>
  <si>
    <t>POD received from cell 0762159882 M</t>
  </si>
  <si>
    <t xml:space="preserve">LETSHABO MEDICAL    EDICAL         </t>
  </si>
  <si>
    <t>HILDE</t>
  </si>
  <si>
    <t>hoosen</t>
  </si>
  <si>
    <t>POD received from cell 0827418949 M</t>
  </si>
  <si>
    <t>MIDD2</t>
  </si>
  <si>
    <t>MIDDELBURG (Mpumalanga)</t>
  </si>
  <si>
    <t xml:space="preserve">WITBANK VET HOSP                   </t>
  </si>
  <si>
    <t>MELANDRE</t>
  </si>
  <si>
    <t>Baily</t>
  </si>
  <si>
    <t>POD received from cell 0794895877 M</t>
  </si>
  <si>
    <t xml:space="preserve">BERGZICHT ANIMAL HOSP              </t>
  </si>
  <si>
    <t xml:space="preserve">RK KHAN HOSP                       </t>
  </si>
  <si>
    <t>R SELLO</t>
  </si>
  <si>
    <t>lungisani</t>
  </si>
  <si>
    <t>POD received from cell 0732237417 M</t>
  </si>
  <si>
    <t xml:space="preserve">CHEM-MED                           </t>
  </si>
  <si>
    <t xml:space="preserve">NOORDHEUWEL ANIMAL CLINIC          </t>
  </si>
  <si>
    <t>JANINE</t>
  </si>
  <si>
    <t>Lydia</t>
  </si>
  <si>
    <t>POD received from cell 0727881903 M</t>
  </si>
  <si>
    <t>RUSTE</t>
  </si>
  <si>
    <t>RUSTENBURG</t>
  </si>
  <si>
    <t xml:space="preserve">NETCARE FERNCREST                  </t>
  </si>
  <si>
    <t>LERATO MAKHATA</t>
  </si>
  <si>
    <t xml:space="preserve">jonanas                       </t>
  </si>
  <si>
    <t xml:space="preserve">POD received from cell 0633530074 M     </t>
  </si>
  <si>
    <t xml:space="preserve">KING EDWARD VIII HOSP              </t>
  </si>
  <si>
    <t>N KUNENE</t>
  </si>
  <si>
    <t>zibuyisile</t>
  </si>
  <si>
    <t xml:space="preserve">RED CROSS CHILDRESN HOSP           </t>
  </si>
  <si>
    <t>EUGEN TURNER</t>
  </si>
  <si>
    <t>Daniel</t>
  </si>
  <si>
    <t>POD received from cell 0607649891 M</t>
  </si>
  <si>
    <t xml:space="preserve">BOULEVARD ANIMAL HOSP              </t>
  </si>
  <si>
    <t>Suzette</t>
  </si>
  <si>
    <t xml:space="preserve">NALEDI NYAKESI SEBOKENG CLINIX     </t>
  </si>
  <si>
    <t>ZIKUSWA</t>
  </si>
  <si>
    <t xml:space="preserve">NETCARE BLAAUWBERG PHY             </t>
  </si>
  <si>
    <t xml:space="preserve">UROLOGY HOSP PHY                   </t>
  </si>
  <si>
    <t>CHARMAINE</t>
  </si>
  <si>
    <t>Annah</t>
  </si>
  <si>
    <t xml:space="preserve">NETCARE N17 PHARMA                 </t>
  </si>
  <si>
    <t>matome</t>
  </si>
  <si>
    <t>Incorrect product</t>
  </si>
  <si>
    <t>POD received from cell 0712682775 M</t>
  </si>
  <si>
    <t xml:space="preserve">MONUMENT DIEREKLINIEK              </t>
  </si>
  <si>
    <t>DR GOUWS</t>
  </si>
  <si>
    <t>N Green</t>
  </si>
  <si>
    <t xml:space="preserve">BLUE HILLLS VET HOSP               </t>
  </si>
  <si>
    <t>KIRSTEN</t>
  </si>
  <si>
    <t>CATHERINE</t>
  </si>
  <si>
    <t xml:space="preserve">TZANEEN ANIMAL CLINIC              </t>
  </si>
  <si>
    <t>OSCAR</t>
  </si>
  <si>
    <t xml:space="preserve">OLD CHAPEL VET CLINIC              </t>
  </si>
  <si>
    <t>Anthony</t>
  </si>
  <si>
    <t xml:space="preserve">DR BLAKE                           </t>
  </si>
  <si>
    <t>DR BLAKE</t>
  </si>
  <si>
    <t>Marista</t>
  </si>
  <si>
    <t xml:space="preserve">BRITS MED CLINIC PHY               </t>
  </si>
  <si>
    <t>mohau</t>
  </si>
  <si>
    <t>POD received from cell 0732443101 M</t>
  </si>
  <si>
    <t xml:space="preserve">RUSTENBURG MEDICARE                </t>
  </si>
  <si>
    <t>ADAM MOKWENA</t>
  </si>
  <si>
    <t>Adam</t>
  </si>
  <si>
    <t>POD received from cell 0729194064 M</t>
  </si>
  <si>
    <t xml:space="preserve">KLAAT HOSP PHY                     </t>
  </si>
  <si>
    <t>PATRICK</t>
  </si>
  <si>
    <t>sibusiso</t>
  </si>
  <si>
    <t xml:space="preserve">AHMED ALKADI PVT                   </t>
  </si>
  <si>
    <t>cassim</t>
  </si>
  <si>
    <t>POD received from cell 0736021580 M</t>
  </si>
  <si>
    <t xml:space="preserve">CLINIX BOTSHELONG HOSP             </t>
  </si>
  <si>
    <t xml:space="preserve">VETPOINT                           </t>
  </si>
  <si>
    <t>SAM</t>
  </si>
  <si>
    <t>LISA</t>
  </si>
  <si>
    <t xml:space="preserve">ST HELENA PVT HOSP                 </t>
  </si>
  <si>
    <t xml:space="preserve">MAKHABANI                     </t>
  </si>
  <si>
    <t>NTOMBI</t>
  </si>
  <si>
    <t xml:space="preserve">tanya                         </t>
  </si>
  <si>
    <t>FUE / doc</t>
  </si>
  <si>
    <t xml:space="preserve">POD received from cell 0731234559 M     </t>
  </si>
  <si>
    <t>olga</t>
  </si>
  <si>
    <t xml:space="preserve">KIAAT HOSP PHY                     </t>
  </si>
  <si>
    <t>Patrick</t>
  </si>
  <si>
    <t>POD received from cell 0721906210 M</t>
  </si>
  <si>
    <t xml:space="preserve">RUSTENBURG MEDICATE PVT HOSP       </t>
  </si>
  <si>
    <t xml:space="preserve">GERSHWIN                      </t>
  </si>
  <si>
    <t xml:space="preserve">QUEST ED CLINIX LESEDI             </t>
  </si>
  <si>
    <t>noxolo</t>
  </si>
  <si>
    <t>bem</t>
  </si>
  <si>
    <t>POD received from cell 0672422497 M</t>
  </si>
  <si>
    <t xml:space="preserve">PANORAMA MEDI CLINIC               </t>
  </si>
  <si>
    <t>DENISE</t>
  </si>
  <si>
    <t>greg</t>
  </si>
  <si>
    <t xml:space="preserve">HOOGL   MEDICLINIC PHARM           </t>
  </si>
  <si>
    <t>WILMA JANA</t>
  </si>
  <si>
    <t>RICHARD</t>
  </si>
  <si>
    <t xml:space="preserve">MEDICLINIC LEPHALALE PHY           </t>
  </si>
  <si>
    <t>ELMARIE MARAIS</t>
  </si>
  <si>
    <t>ria vorster</t>
  </si>
  <si>
    <t xml:space="preserve">NETCARE ST AUGUSTINES HOSP         </t>
  </si>
  <si>
    <t>TEL</t>
  </si>
  <si>
    <t>Xolanie</t>
  </si>
  <si>
    <t>Anelde</t>
  </si>
  <si>
    <t xml:space="preserve">QUESTMED CLINIX LESEDI             </t>
  </si>
  <si>
    <t xml:space="preserve">NETCARE OLIVEDALE HOSP             </t>
  </si>
  <si>
    <t>JOH VRIES</t>
  </si>
  <si>
    <t>knowledge</t>
  </si>
  <si>
    <t xml:space="preserve">NETCARE CHRIS BARNARD              </t>
  </si>
  <si>
    <t>MZWEKHI</t>
  </si>
  <si>
    <t xml:space="preserve">NETCARE CUYLER                     </t>
  </si>
  <si>
    <t>NASIAM</t>
  </si>
  <si>
    <t>NAW</t>
  </si>
  <si>
    <t>LADYB</t>
  </si>
  <si>
    <t>LADYBRAND</t>
  </si>
  <si>
    <t xml:space="preserve">LADYBRAND HOSPITAL                 </t>
  </si>
  <si>
    <t>MR J.MEIRING</t>
  </si>
  <si>
    <t>Company Closed</t>
  </si>
  <si>
    <t>BOX SUTURES-20</t>
  </si>
  <si>
    <t xml:space="preserve">MC GAS                             </t>
  </si>
  <si>
    <t>MARK OLIVIER</t>
  </si>
  <si>
    <t>HND / FUE / 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</si>
</sst>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08"/>
  <sheetViews>
    <sheetView tabSelected="1" topLeftCell="A296" workbookViewId="0">
      <selection activeCell="A309" sqref="A309:XFD793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4.28515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5.7109375" bestFit="1" customWidth="1"/>
    <col min="11" max="11" width="16.140625" bestFit="1" customWidth="1"/>
    <col min="12" max="12" width="8.140625" bestFit="1" customWidth="1"/>
    <col min="13" max="13" width="26.42578125" bestFit="1" customWidth="1"/>
    <col min="14" max="14" width="36.42578125" bestFit="1" customWidth="1"/>
    <col min="15" max="15" width="4.85546875" bestFit="1" customWidth="1"/>
    <col min="16" max="16" width="31.570312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.42578125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5" bestFit="1" customWidth="1"/>
    <col min="32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7" bestFit="1" customWidth="1"/>
    <col min="38" max="38" width="4.5703125" bestFit="1" customWidth="1"/>
    <col min="39" max="39" width="4.85546875" bestFit="1" customWidth="1"/>
    <col min="40" max="40" width="4.5703125" bestFit="1" customWidth="1"/>
    <col min="41" max="41" width="8" bestFit="1" customWidth="1"/>
    <col min="42" max="42" width="4.5703125" bestFit="1" customWidth="1"/>
    <col min="43" max="43" width="8" bestFit="1" customWidth="1"/>
    <col min="44" max="46" width="4.5703125" bestFit="1" customWidth="1"/>
    <col min="47" max="47" width="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4.2851562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.85546875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7" bestFit="1" customWidth="1"/>
    <col min="64" max="64" width="9" bestFit="1" customWidth="1"/>
    <col min="65" max="65" width="8" bestFit="1" customWidth="1"/>
    <col min="66" max="66" width="9" bestFit="1" customWidth="1"/>
    <col min="68" max="68" width="49.140625" bestFit="1" customWidth="1"/>
    <col min="69" max="69" width="27.28515625" bestFit="1" customWidth="1"/>
    <col min="70" max="70" width="21.42578125" bestFit="1" customWidth="1"/>
    <col min="71" max="71" width="10.7109375" bestFit="1" customWidth="1"/>
    <col min="72" max="72" width="9.7109375" bestFit="1" customWidth="1"/>
    <col min="73" max="73" width="22.140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5.710937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6.710937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"GAB2001246"</f>
        <v>GAB2001246</v>
      </c>
      <c r="F2" s="2">
        <v>44174</v>
      </c>
      <c r="G2">
        <v>202106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"CT063440                      "</f>
        <v xml:space="preserve">CT063440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9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1</v>
      </c>
      <c r="BI2">
        <v>1</v>
      </c>
      <c r="BJ2">
        <v>2.9</v>
      </c>
      <c r="BK2">
        <v>3</v>
      </c>
      <c r="BL2">
        <v>99.71</v>
      </c>
      <c r="BM2">
        <v>14.96</v>
      </c>
      <c r="BN2">
        <v>114.67</v>
      </c>
      <c r="BO2">
        <v>114.67</v>
      </c>
      <c r="BQ2" t="s">
        <v>83</v>
      </c>
      <c r="BR2" t="s">
        <v>84</v>
      </c>
      <c r="BS2" s="2">
        <v>44176</v>
      </c>
      <c r="BT2" s="3">
        <v>0.44097222222222227</v>
      </c>
      <c r="BU2" t="s">
        <v>85</v>
      </c>
      <c r="BV2" t="s">
        <v>86</v>
      </c>
      <c r="BY2">
        <v>14737.8</v>
      </c>
      <c r="CA2" t="s">
        <v>87</v>
      </c>
      <c r="CC2" t="s">
        <v>80</v>
      </c>
      <c r="CD2">
        <v>3201</v>
      </c>
      <c r="CE2" t="s">
        <v>88</v>
      </c>
      <c r="CF2" s="2">
        <v>44180</v>
      </c>
      <c r="CI2">
        <v>3</v>
      </c>
      <c r="CJ2">
        <v>2</v>
      </c>
      <c r="CK2" t="s">
        <v>89</v>
      </c>
      <c r="CL2" t="s">
        <v>90</v>
      </c>
    </row>
    <row r="3" spans="1:92" x14ac:dyDescent="0.25">
      <c r="A3" t="s">
        <v>72</v>
      </c>
      <c r="B3" t="s">
        <v>73</v>
      </c>
      <c r="C3" t="s">
        <v>74</v>
      </c>
      <c r="E3" t="str">
        <f>"GAB2001250"</f>
        <v>GAB2001250</v>
      </c>
      <c r="F3" s="2">
        <v>44174</v>
      </c>
      <c r="G3">
        <v>202106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93</v>
      </c>
      <c r="O3" t="s">
        <v>82</v>
      </c>
      <c r="P3" t="str">
        <f>"CT063342                      "</f>
        <v xml:space="preserve">CT063342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10.54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1</v>
      </c>
      <c r="BI3">
        <v>10.1</v>
      </c>
      <c r="BJ3">
        <v>19</v>
      </c>
      <c r="BK3">
        <v>19</v>
      </c>
      <c r="BL3">
        <v>115.93</v>
      </c>
      <c r="BM3">
        <v>17.39</v>
      </c>
      <c r="BN3">
        <v>133.32</v>
      </c>
      <c r="BO3">
        <v>133.32</v>
      </c>
      <c r="BQ3" t="s">
        <v>94</v>
      </c>
      <c r="BR3" t="s">
        <v>84</v>
      </c>
      <c r="BS3" s="2">
        <v>44179</v>
      </c>
      <c r="BT3" s="3">
        <v>0.5</v>
      </c>
      <c r="BU3" t="s">
        <v>95</v>
      </c>
      <c r="BV3" t="s">
        <v>90</v>
      </c>
      <c r="BW3" t="s">
        <v>96</v>
      </c>
      <c r="BX3" t="s">
        <v>97</v>
      </c>
      <c r="BY3">
        <v>94864</v>
      </c>
      <c r="CA3" t="s">
        <v>98</v>
      </c>
      <c r="CC3" t="s">
        <v>92</v>
      </c>
      <c r="CD3">
        <v>2</v>
      </c>
      <c r="CE3" t="s">
        <v>88</v>
      </c>
      <c r="CF3" s="2">
        <v>44179</v>
      </c>
      <c r="CI3">
        <v>2</v>
      </c>
      <c r="CJ3">
        <v>3</v>
      </c>
      <c r="CK3" t="s">
        <v>89</v>
      </c>
      <c r="CL3" t="s">
        <v>90</v>
      </c>
    </row>
    <row r="4" spans="1:92" x14ac:dyDescent="0.25">
      <c r="A4" t="s">
        <v>72</v>
      </c>
      <c r="B4" t="s">
        <v>73</v>
      </c>
      <c r="C4" t="s">
        <v>74</v>
      </c>
      <c r="E4" t="str">
        <f>"GAB2001173"</f>
        <v>GAB2001173</v>
      </c>
      <c r="F4" s="2">
        <v>44168</v>
      </c>
      <c r="G4">
        <v>202106</v>
      </c>
      <c r="H4" t="s">
        <v>75</v>
      </c>
      <c r="I4" t="s">
        <v>76</v>
      </c>
      <c r="J4" t="s">
        <v>77</v>
      </c>
      <c r="K4" t="s">
        <v>78</v>
      </c>
      <c r="L4" t="s">
        <v>99</v>
      </c>
      <c r="M4" t="s">
        <v>100</v>
      </c>
      <c r="N4" t="s">
        <v>101</v>
      </c>
      <c r="O4" t="s">
        <v>82</v>
      </c>
      <c r="P4" t="str">
        <f>"CT063348 CT063358             "</f>
        <v xml:space="preserve">CT063348 CT063358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9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1</v>
      </c>
      <c r="BI4">
        <v>3.7</v>
      </c>
      <c r="BJ4">
        <v>6.1</v>
      </c>
      <c r="BK4">
        <v>6</v>
      </c>
      <c r="BL4">
        <v>99.71</v>
      </c>
      <c r="BM4">
        <v>14.96</v>
      </c>
      <c r="BN4">
        <v>114.67</v>
      </c>
      <c r="BO4">
        <v>114.67</v>
      </c>
      <c r="BQ4" t="s">
        <v>102</v>
      </c>
      <c r="BR4" t="s">
        <v>84</v>
      </c>
      <c r="BS4" s="2">
        <v>44173</v>
      </c>
      <c r="BT4" s="3">
        <v>0.46527777777777773</v>
      </c>
      <c r="BU4" t="s">
        <v>103</v>
      </c>
      <c r="BV4" t="s">
        <v>90</v>
      </c>
      <c r="BY4">
        <v>30353.919999999998</v>
      </c>
      <c r="CA4" t="s">
        <v>104</v>
      </c>
      <c r="CC4" t="s">
        <v>100</v>
      </c>
      <c r="CD4">
        <v>157</v>
      </c>
      <c r="CE4" t="s">
        <v>88</v>
      </c>
      <c r="CF4" s="2">
        <v>44173</v>
      </c>
      <c r="CI4">
        <v>2</v>
      </c>
      <c r="CJ4">
        <v>3</v>
      </c>
      <c r="CK4" t="s">
        <v>89</v>
      </c>
      <c r="CL4" t="s">
        <v>90</v>
      </c>
    </row>
    <row r="5" spans="1:92" x14ac:dyDescent="0.25">
      <c r="A5" t="s">
        <v>72</v>
      </c>
      <c r="B5" t="s">
        <v>73</v>
      </c>
      <c r="C5" t="s">
        <v>74</v>
      </c>
      <c r="E5" t="str">
        <f>"GAB2001119"</f>
        <v>GAB2001119</v>
      </c>
      <c r="F5" s="2">
        <v>44166</v>
      </c>
      <c r="G5">
        <v>202106</v>
      </c>
      <c r="H5" t="s">
        <v>75</v>
      </c>
      <c r="I5" t="s">
        <v>76</v>
      </c>
      <c r="J5" t="s">
        <v>77</v>
      </c>
      <c r="K5" t="s">
        <v>78</v>
      </c>
      <c r="L5" t="s">
        <v>105</v>
      </c>
      <c r="M5" t="s">
        <v>106</v>
      </c>
      <c r="N5" t="s">
        <v>107</v>
      </c>
      <c r="O5" t="s">
        <v>82</v>
      </c>
      <c r="P5" t="str">
        <f>"CT063248                      "</f>
        <v xml:space="preserve">CT063248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9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1</v>
      </c>
      <c r="BI5">
        <v>2.8</v>
      </c>
      <c r="BJ5">
        <v>4.5999999999999996</v>
      </c>
      <c r="BK5">
        <v>5</v>
      </c>
      <c r="BL5">
        <v>99.71</v>
      </c>
      <c r="BM5">
        <v>14.96</v>
      </c>
      <c r="BN5">
        <v>114.67</v>
      </c>
      <c r="BO5">
        <v>114.67</v>
      </c>
      <c r="BQ5" t="s">
        <v>108</v>
      </c>
      <c r="BR5" t="s">
        <v>84</v>
      </c>
      <c r="BS5" s="2">
        <v>44168</v>
      </c>
      <c r="BT5" s="3">
        <v>0.43055555555555558</v>
      </c>
      <c r="BU5" t="s">
        <v>109</v>
      </c>
      <c r="BV5" t="s">
        <v>86</v>
      </c>
      <c r="BY5">
        <v>23172.5</v>
      </c>
      <c r="CC5" t="s">
        <v>106</v>
      </c>
      <c r="CD5">
        <v>1501</v>
      </c>
      <c r="CE5" t="s">
        <v>88</v>
      </c>
      <c r="CF5" s="2">
        <v>44169</v>
      </c>
      <c r="CI5">
        <v>2</v>
      </c>
      <c r="CJ5">
        <v>2</v>
      </c>
      <c r="CK5" t="s">
        <v>89</v>
      </c>
      <c r="CL5" t="s">
        <v>90</v>
      </c>
    </row>
    <row r="6" spans="1:92" x14ac:dyDescent="0.25">
      <c r="A6" t="s">
        <v>72</v>
      </c>
      <c r="B6" t="s">
        <v>73</v>
      </c>
      <c r="C6" t="s">
        <v>74</v>
      </c>
      <c r="E6" t="str">
        <f>"GAB2001198"</f>
        <v>GAB2001198</v>
      </c>
      <c r="F6" s="2">
        <v>44169</v>
      </c>
      <c r="G6">
        <v>202106</v>
      </c>
      <c r="H6" t="s">
        <v>75</v>
      </c>
      <c r="I6" t="s">
        <v>76</v>
      </c>
      <c r="J6" t="s">
        <v>77</v>
      </c>
      <c r="K6" t="s">
        <v>78</v>
      </c>
      <c r="L6" t="s">
        <v>99</v>
      </c>
      <c r="M6" t="s">
        <v>100</v>
      </c>
      <c r="N6" t="s">
        <v>110</v>
      </c>
      <c r="O6" t="s">
        <v>82</v>
      </c>
      <c r="P6" t="str">
        <f>"CT063368                      "</f>
        <v xml:space="preserve">CT063368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32.89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4</v>
      </c>
      <c r="BI6">
        <v>42.2</v>
      </c>
      <c r="BJ6">
        <v>77.099999999999994</v>
      </c>
      <c r="BK6">
        <v>77</v>
      </c>
      <c r="BL6">
        <v>351.14</v>
      </c>
      <c r="BM6">
        <v>52.67</v>
      </c>
      <c r="BN6">
        <v>403.81</v>
      </c>
      <c r="BO6">
        <v>403.81</v>
      </c>
      <c r="BQ6" t="s">
        <v>111</v>
      </c>
      <c r="BR6" t="s">
        <v>84</v>
      </c>
      <c r="BS6" s="2">
        <v>44174</v>
      </c>
      <c r="BT6" s="3">
        <v>0.52708333333333335</v>
      </c>
      <c r="BU6" t="s">
        <v>112</v>
      </c>
      <c r="BV6" t="s">
        <v>90</v>
      </c>
      <c r="BW6" t="s">
        <v>96</v>
      </c>
      <c r="BX6" t="s">
        <v>97</v>
      </c>
      <c r="BY6">
        <v>385284.53</v>
      </c>
      <c r="CA6" t="s">
        <v>113</v>
      </c>
      <c r="CC6" t="s">
        <v>100</v>
      </c>
      <c r="CD6">
        <v>157</v>
      </c>
      <c r="CE6" t="s">
        <v>88</v>
      </c>
      <c r="CF6" s="2">
        <v>44174</v>
      </c>
      <c r="CI6">
        <v>2</v>
      </c>
      <c r="CJ6">
        <v>3</v>
      </c>
      <c r="CK6" t="s">
        <v>89</v>
      </c>
      <c r="CL6" t="s">
        <v>90</v>
      </c>
    </row>
    <row r="7" spans="1:92" x14ac:dyDescent="0.25">
      <c r="A7" t="s">
        <v>72</v>
      </c>
      <c r="B7" t="s">
        <v>73</v>
      </c>
      <c r="C7" t="s">
        <v>74</v>
      </c>
      <c r="E7" t="str">
        <f>"GAB2001153"</f>
        <v>GAB2001153</v>
      </c>
      <c r="F7" s="2">
        <v>44167</v>
      </c>
      <c r="G7">
        <v>202106</v>
      </c>
      <c r="H7" t="s">
        <v>75</v>
      </c>
      <c r="I7" t="s">
        <v>76</v>
      </c>
      <c r="J7" t="s">
        <v>77</v>
      </c>
      <c r="K7" t="s">
        <v>78</v>
      </c>
      <c r="L7" t="s">
        <v>114</v>
      </c>
      <c r="M7" t="s">
        <v>115</v>
      </c>
      <c r="N7" t="s">
        <v>116</v>
      </c>
      <c r="O7" t="s">
        <v>82</v>
      </c>
      <c r="P7" t="str">
        <f>"CT063340                      "</f>
        <v xml:space="preserve">CT063340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9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0.5</v>
      </c>
      <c r="BJ7">
        <v>2.7</v>
      </c>
      <c r="BK7">
        <v>3</v>
      </c>
      <c r="BL7">
        <v>99.71</v>
      </c>
      <c r="BM7">
        <v>14.96</v>
      </c>
      <c r="BN7">
        <v>114.67</v>
      </c>
      <c r="BO7">
        <v>114.67</v>
      </c>
      <c r="BQ7" t="s">
        <v>117</v>
      </c>
      <c r="BR7" t="s">
        <v>84</v>
      </c>
      <c r="BS7" s="2">
        <v>44168</v>
      </c>
      <c r="BT7" s="3">
        <v>0.65555555555555556</v>
      </c>
      <c r="BU7" t="s">
        <v>117</v>
      </c>
      <c r="BV7" t="s">
        <v>86</v>
      </c>
      <c r="BY7">
        <v>13694.52</v>
      </c>
      <c r="CC7" t="s">
        <v>115</v>
      </c>
      <c r="CD7">
        <v>2196</v>
      </c>
      <c r="CE7" t="s">
        <v>88</v>
      </c>
      <c r="CF7" s="2">
        <v>44169</v>
      </c>
      <c r="CI7">
        <v>2</v>
      </c>
      <c r="CJ7">
        <v>1</v>
      </c>
      <c r="CK7" t="s">
        <v>89</v>
      </c>
      <c r="CL7" t="s">
        <v>90</v>
      </c>
    </row>
    <row r="8" spans="1:92" x14ac:dyDescent="0.25">
      <c r="A8" t="s">
        <v>72</v>
      </c>
      <c r="B8" t="s">
        <v>73</v>
      </c>
      <c r="C8" t="s">
        <v>74</v>
      </c>
      <c r="E8" t="str">
        <f>"GAB2001171"</f>
        <v>GAB2001171</v>
      </c>
      <c r="F8" s="2">
        <v>44168</v>
      </c>
      <c r="G8">
        <v>202106</v>
      </c>
      <c r="H8" t="s">
        <v>75</v>
      </c>
      <c r="I8" t="s">
        <v>76</v>
      </c>
      <c r="J8" t="s">
        <v>77</v>
      </c>
      <c r="K8" t="s">
        <v>78</v>
      </c>
      <c r="L8" t="s">
        <v>91</v>
      </c>
      <c r="M8" t="s">
        <v>92</v>
      </c>
      <c r="N8" t="s">
        <v>118</v>
      </c>
      <c r="O8" t="s">
        <v>82</v>
      </c>
      <c r="P8" t="str">
        <f>"CT063361                      "</f>
        <v xml:space="preserve">CT063361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9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1</v>
      </c>
      <c r="BI8">
        <v>0.4</v>
      </c>
      <c r="BJ8">
        <v>2.4</v>
      </c>
      <c r="BK8">
        <v>3</v>
      </c>
      <c r="BL8">
        <v>99.71</v>
      </c>
      <c r="BM8">
        <v>14.96</v>
      </c>
      <c r="BN8">
        <v>114.67</v>
      </c>
      <c r="BO8">
        <v>114.67</v>
      </c>
      <c r="BQ8" t="s">
        <v>119</v>
      </c>
      <c r="BR8" t="s">
        <v>84</v>
      </c>
      <c r="BS8" s="2">
        <v>44169</v>
      </c>
      <c r="BT8" s="3">
        <v>0.64444444444444449</v>
      </c>
      <c r="BU8" t="s">
        <v>120</v>
      </c>
      <c r="BV8" t="s">
        <v>86</v>
      </c>
      <c r="BY8">
        <v>12145.14</v>
      </c>
      <c r="CC8" t="s">
        <v>92</v>
      </c>
      <c r="CD8">
        <v>181</v>
      </c>
      <c r="CE8" t="s">
        <v>88</v>
      </c>
      <c r="CF8" s="2">
        <v>44172</v>
      </c>
      <c r="CI8">
        <v>0</v>
      </c>
      <c r="CJ8">
        <v>0</v>
      </c>
      <c r="CK8" t="s">
        <v>89</v>
      </c>
      <c r="CL8" t="s">
        <v>90</v>
      </c>
    </row>
    <row r="9" spans="1:92" x14ac:dyDescent="0.25">
      <c r="A9" t="s">
        <v>72</v>
      </c>
      <c r="B9" t="s">
        <v>73</v>
      </c>
      <c r="C9" t="s">
        <v>74</v>
      </c>
      <c r="E9" t="str">
        <f>"GAB2001128"</f>
        <v>GAB2001128</v>
      </c>
      <c r="F9" s="2">
        <v>44166</v>
      </c>
      <c r="G9">
        <v>202106</v>
      </c>
      <c r="H9" t="s">
        <v>75</v>
      </c>
      <c r="I9" t="s">
        <v>76</v>
      </c>
      <c r="J9" t="s">
        <v>77</v>
      </c>
      <c r="K9" t="s">
        <v>78</v>
      </c>
      <c r="L9" t="s">
        <v>99</v>
      </c>
      <c r="M9" t="s">
        <v>100</v>
      </c>
      <c r="N9" t="s">
        <v>101</v>
      </c>
      <c r="O9" t="s">
        <v>82</v>
      </c>
      <c r="P9" t="str">
        <f>"CT063303                      "</f>
        <v xml:space="preserve">CT063303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14.01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2</v>
      </c>
      <c r="BI9">
        <v>14.1</v>
      </c>
      <c r="BJ9">
        <v>27.4</v>
      </c>
      <c r="BK9">
        <v>28</v>
      </c>
      <c r="BL9">
        <v>152.43</v>
      </c>
      <c r="BM9">
        <v>22.86</v>
      </c>
      <c r="BN9">
        <v>175.29</v>
      </c>
      <c r="BO9">
        <v>175.29</v>
      </c>
      <c r="BQ9" t="s">
        <v>102</v>
      </c>
      <c r="BR9" t="s">
        <v>84</v>
      </c>
      <c r="BS9" s="2">
        <v>44169</v>
      </c>
      <c r="BT9" s="3">
        <v>0.66666666666666663</v>
      </c>
      <c r="BU9" t="s">
        <v>121</v>
      </c>
      <c r="BV9" t="s">
        <v>90</v>
      </c>
      <c r="BW9" t="s">
        <v>96</v>
      </c>
      <c r="BX9" t="s">
        <v>97</v>
      </c>
      <c r="BY9">
        <v>137124.12</v>
      </c>
      <c r="CC9" t="s">
        <v>100</v>
      </c>
      <c r="CD9">
        <v>157</v>
      </c>
      <c r="CE9" t="s">
        <v>88</v>
      </c>
      <c r="CF9" s="2">
        <v>44169</v>
      </c>
      <c r="CI9">
        <v>2</v>
      </c>
      <c r="CJ9">
        <v>3</v>
      </c>
      <c r="CK9" t="s">
        <v>89</v>
      </c>
      <c r="CL9" t="s">
        <v>90</v>
      </c>
    </row>
    <row r="10" spans="1:92" x14ac:dyDescent="0.25">
      <c r="A10" t="s">
        <v>72</v>
      </c>
      <c r="B10" t="s">
        <v>73</v>
      </c>
      <c r="C10" t="s">
        <v>74</v>
      </c>
      <c r="E10" t="str">
        <f>"GAB2001183"</f>
        <v>GAB2001183</v>
      </c>
      <c r="F10" s="2">
        <v>44169</v>
      </c>
      <c r="G10">
        <v>202106</v>
      </c>
      <c r="H10" t="s">
        <v>75</v>
      </c>
      <c r="I10" t="s">
        <v>76</v>
      </c>
      <c r="J10" t="s">
        <v>77</v>
      </c>
      <c r="K10" t="s">
        <v>78</v>
      </c>
      <c r="L10" t="s">
        <v>122</v>
      </c>
      <c r="M10" t="s">
        <v>123</v>
      </c>
      <c r="N10" t="s">
        <v>124</v>
      </c>
      <c r="O10" t="s">
        <v>82</v>
      </c>
      <c r="P10" t="str">
        <f>"CT063374                      "</f>
        <v xml:space="preserve">CT063374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12.36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1</v>
      </c>
      <c r="BI10">
        <v>0.3</v>
      </c>
      <c r="BJ10">
        <v>2.1</v>
      </c>
      <c r="BK10">
        <v>3</v>
      </c>
      <c r="BL10">
        <v>135.12</v>
      </c>
      <c r="BM10">
        <v>20.27</v>
      </c>
      <c r="BN10">
        <v>155.38999999999999</v>
      </c>
      <c r="BO10">
        <v>155.38999999999999</v>
      </c>
      <c r="BQ10" t="s">
        <v>125</v>
      </c>
      <c r="BR10" t="s">
        <v>84</v>
      </c>
      <c r="BS10" s="2">
        <v>44172</v>
      </c>
      <c r="BT10" s="3">
        <v>0.50763888888888886</v>
      </c>
      <c r="BU10" t="s">
        <v>126</v>
      </c>
      <c r="BV10" t="s">
        <v>86</v>
      </c>
      <c r="BY10">
        <v>10730.08</v>
      </c>
      <c r="CA10" t="s">
        <v>127</v>
      </c>
      <c r="CC10" t="s">
        <v>123</v>
      </c>
      <c r="CD10">
        <v>850</v>
      </c>
      <c r="CE10" t="s">
        <v>88</v>
      </c>
      <c r="CF10" s="2">
        <v>44173</v>
      </c>
      <c r="CI10">
        <v>7</v>
      </c>
      <c r="CJ10">
        <v>1</v>
      </c>
      <c r="CK10" t="s">
        <v>128</v>
      </c>
      <c r="CL10" t="s">
        <v>90</v>
      </c>
    </row>
    <row r="11" spans="1:92" x14ac:dyDescent="0.25">
      <c r="A11" t="s">
        <v>72</v>
      </c>
      <c r="B11" t="s">
        <v>73</v>
      </c>
      <c r="C11" t="s">
        <v>74</v>
      </c>
      <c r="E11" t="str">
        <f>"GAB2001148"</f>
        <v>GAB2001148</v>
      </c>
      <c r="F11" s="2">
        <v>44167</v>
      </c>
      <c r="G11">
        <v>202106</v>
      </c>
      <c r="H11" t="s">
        <v>75</v>
      </c>
      <c r="I11" t="s">
        <v>76</v>
      </c>
      <c r="J11" t="s">
        <v>77</v>
      </c>
      <c r="K11" t="s">
        <v>78</v>
      </c>
      <c r="L11" t="s">
        <v>129</v>
      </c>
      <c r="M11" t="s">
        <v>130</v>
      </c>
      <c r="N11" t="s">
        <v>131</v>
      </c>
      <c r="O11" t="s">
        <v>82</v>
      </c>
      <c r="P11" t="str">
        <f>"CT063332                      "</f>
        <v xml:space="preserve">CT063332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13.19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1</v>
      </c>
      <c r="BI11">
        <v>1.5</v>
      </c>
      <c r="BJ11">
        <v>2.9</v>
      </c>
      <c r="BK11">
        <v>3</v>
      </c>
      <c r="BL11">
        <v>143.80000000000001</v>
      </c>
      <c r="BM11">
        <v>21.57</v>
      </c>
      <c r="BN11">
        <v>165.37</v>
      </c>
      <c r="BO11">
        <v>165.37</v>
      </c>
      <c r="BQ11" t="s">
        <v>132</v>
      </c>
      <c r="BR11" t="s">
        <v>84</v>
      </c>
      <c r="BS11" s="2">
        <v>44173</v>
      </c>
      <c r="BT11" s="3">
        <v>0.59027777777777779</v>
      </c>
      <c r="BU11" t="s">
        <v>133</v>
      </c>
      <c r="BV11" t="s">
        <v>86</v>
      </c>
      <c r="BY11">
        <v>14599.2</v>
      </c>
      <c r="CC11" t="s">
        <v>130</v>
      </c>
      <c r="CD11">
        <v>5480</v>
      </c>
      <c r="CE11" t="s">
        <v>88</v>
      </c>
      <c r="CF11" s="2">
        <v>44175</v>
      </c>
      <c r="CI11">
        <v>7</v>
      </c>
      <c r="CJ11">
        <v>4</v>
      </c>
      <c r="CK11" t="s">
        <v>134</v>
      </c>
      <c r="CL11" t="s">
        <v>90</v>
      </c>
    </row>
    <row r="12" spans="1:92" x14ac:dyDescent="0.25">
      <c r="A12" t="s">
        <v>72</v>
      </c>
      <c r="B12" t="s">
        <v>73</v>
      </c>
      <c r="C12" t="s">
        <v>74</v>
      </c>
      <c r="E12" t="str">
        <f>"GAB2001168"</f>
        <v>GAB2001168</v>
      </c>
      <c r="F12" s="2">
        <v>44168</v>
      </c>
      <c r="G12">
        <v>202106</v>
      </c>
      <c r="H12" t="s">
        <v>75</v>
      </c>
      <c r="I12" t="s">
        <v>76</v>
      </c>
      <c r="J12" t="s">
        <v>77</v>
      </c>
      <c r="K12" t="s">
        <v>78</v>
      </c>
      <c r="L12" t="s">
        <v>135</v>
      </c>
      <c r="M12" t="s">
        <v>136</v>
      </c>
      <c r="N12" t="s">
        <v>137</v>
      </c>
      <c r="O12" t="s">
        <v>82</v>
      </c>
      <c r="P12" t="str">
        <f>"CT063323 063270 063269 063267 "</f>
        <v xml:space="preserve">CT063323 063270 063269 063267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16.71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2</v>
      </c>
      <c r="BI12">
        <v>17.100000000000001</v>
      </c>
      <c r="BJ12">
        <v>34.5</v>
      </c>
      <c r="BK12">
        <v>35</v>
      </c>
      <c r="BL12">
        <v>180.82</v>
      </c>
      <c r="BM12">
        <v>27.12</v>
      </c>
      <c r="BN12">
        <v>207.94</v>
      </c>
      <c r="BO12">
        <v>207.94</v>
      </c>
      <c r="BQ12" t="s">
        <v>138</v>
      </c>
      <c r="BR12" t="s">
        <v>84</v>
      </c>
      <c r="BS12" s="2">
        <v>44172</v>
      </c>
      <c r="BT12" s="3">
        <v>0.47569444444444442</v>
      </c>
      <c r="BU12" t="s">
        <v>139</v>
      </c>
      <c r="BV12" t="s">
        <v>86</v>
      </c>
      <c r="BY12">
        <v>172321.84</v>
      </c>
      <c r="CC12" t="s">
        <v>136</v>
      </c>
      <c r="CD12">
        <v>4001</v>
      </c>
      <c r="CE12" t="s">
        <v>88</v>
      </c>
      <c r="CF12" s="2">
        <v>44172</v>
      </c>
      <c r="CI12">
        <v>2</v>
      </c>
      <c r="CJ12">
        <v>2</v>
      </c>
      <c r="CK12" t="s">
        <v>89</v>
      </c>
      <c r="CL12" t="s">
        <v>90</v>
      </c>
    </row>
    <row r="13" spans="1:92" x14ac:dyDescent="0.25">
      <c r="A13" t="s">
        <v>72</v>
      </c>
      <c r="B13" t="s">
        <v>73</v>
      </c>
      <c r="C13" t="s">
        <v>74</v>
      </c>
      <c r="E13" t="str">
        <f>"GAB2001131"</f>
        <v>GAB2001131</v>
      </c>
      <c r="F13" s="2">
        <v>44166</v>
      </c>
      <c r="G13">
        <v>202106</v>
      </c>
      <c r="H13" t="s">
        <v>75</v>
      </c>
      <c r="I13" t="s">
        <v>76</v>
      </c>
      <c r="J13" t="s">
        <v>77</v>
      </c>
      <c r="K13" t="s">
        <v>78</v>
      </c>
      <c r="L13" t="s">
        <v>91</v>
      </c>
      <c r="M13" t="s">
        <v>92</v>
      </c>
      <c r="N13" t="s">
        <v>140</v>
      </c>
      <c r="O13" t="s">
        <v>82</v>
      </c>
      <c r="P13" t="str">
        <f>"CT063279                      "</f>
        <v xml:space="preserve">CT063279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18.63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1</v>
      </c>
      <c r="BI13">
        <v>14.9</v>
      </c>
      <c r="BJ13">
        <v>39.5</v>
      </c>
      <c r="BK13">
        <v>40</v>
      </c>
      <c r="BL13">
        <v>201.09</v>
      </c>
      <c r="BM13">
        <v>30.16</v>
      </c>
      <c r="BN13">
        <v>231.25</v>
      </c>
      <c r="BO13">
        <v>231.25</v>
      </c>
      <c r="BQ13" t="s">
        <v>141</v>
      </c>
      <c r="BR13" t="s">
        <v>84</v>
      </c>
      <c r="BS13" s="2">
        <v>44169</v>
      </c>
      <c r="BT13" s="3">
        <v>0.54999999999999993</v>
      </c>
      <c r="BU13" t="s">
        <v>142</v>
      </c>
      <c r="BV13" t="s">
        <v>90</v>
      </c>
      <c r="BW13" t="s">
        <v>96</v>
      </c>
      <c r="BX13" t="s">
        <v>143</v>
      </c>
      <c r="BY13">
        <v>197347.19</v>
      </c>
      <c r="CA13" t="s">
        <v>144</v>
      </c>
      <c r="CC13" t="s">
        <v>92</v>
      </c>
      <c r="CD13">
        <v>2</v>
      </c>
      <c r="CE13" t="s">
        <v>88</v>
      </c>
      <c r="CF13" s="2">
        <v>44169</v>
      </c>
      <c r="CI13">
        <v>2</v>
      </c>
      <c r="CJ13">
        <v>3</v>
      </c>
      <c r="CK13" t="s">
        <v>89</v>
      </c>
      <c r="CL13" t="s">
        <v>90</v>
      </c>
    </row>
    <row r="14" spans="1:92" x14ac:dyDescent="0.25">
      <c r="A14" t="s">
        <v>72</v>
      </c>
      <c r="B14" t="s">
        <v>73</v>
      </c>
      <c r="C14" t="s">
        <v>74</v>
      </c>
      <c r="E14" t="str">
        <f>"GAB2001184"</f>
        <v>GAB2001184</v>
      </c>
      <c r="F14" s="2">
        <v>44169</v>
      </c>
      <c r="G14">
        <v>202106</v>
      </c>
      <c r="H14" t="s">
        <v>75</v>
      </c>
      <c r="I14" t="s">
        <v>76</v>
      </c>
      <c r="J14" t="s">
        <v>77</v>
      </c>
      <c r="K14" t="s">
        <v>78</v>
      </c>
      <c r="L14" t="s">
        <v>145</v>
      </c>
      <c r="M14" t="s">
        <v>146</v>
      </c>
      <c r="N14" t="s">
        <v>147</v>
      </c>
      <c r="O14" t="s">
        <v>82</v>
      </c>
      <c r="P14" t="str">
        <f>"CT063375                      "</f>
        <v xml:space="preserve">CT063375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8.93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1</v>
      </c>
      <c r="BI14">
        <v>0.9</v>
      </c>
      <c r="BJ14">
        <v>1.7</v>
      </c>
      <c r="BK14">
        <v>2</v>
      </c>
      <c r="BL14">
        <v>98.97</v>
      </c>
      <c r="BM14">
        <v>14.85</v>
      </c>
      <c r="BN14">
        <v>113.82</v>
      </c>
      <c r="BO14">
        <v>113.82</v>
      </c>
      <c r="BQ14" t="s">
        <v>148</v>
      </c>
      <c r="BR14" t="s">
        <v>84</v>
      </c>
      <c r="BS14" s="2">
        <v>44172</v>
      </c>
      <c r="BT14" s="3">
        <v>0.3611111111111111</v>
      </c>
      <c r="BU14" t="s">
        <v>149</v>
      </c>
      <c r="BV14" t="s">
        <v>86</v>
      </c>
      <c r="BY14">
        <v>8386.56</v>
      </c>
      <c r="CA14" t="s">
        <v>150</v>
      </c>
      <c r="CC14" t="s">
        <v>146</v>
      </c>
      <c r="CD14">
        <v>6001</v>
      </c>
      <c r="CE14" t="s">
        <v>88</v>
      </c>
      <c r="CF14" s="2">
        <v>44172</v>
      </c>
      <c r="CI14">
        <v>2</v>
      </c>
      <c r="CJ14">
        <v>1</v>
      </c>
      <c r="CK14" t="s">
        <v>151</v>
      </c>
      <c r="CL14" t="s">
        <v>90</v>
      </c>
    </row>
    <row r="15" spans="1:92" x14ac:dyDescent="0.25">
      <c r="A15" t="s">
        <v>72</v>
      </c>
      <c r="B15" t="s">
        <v>73</v>
      </c>
      <c r="C15" t="s">
        <v>74</v>
      </c>
      <c r="E15" t="str">
        <f>"GAB2001147"</f>
        <v>GAB2001147</v>
      </c>
      <c r="F15" s="2">
        <v>44167</v>
      </c>
      <c r="G15">
        <v>202106</v>
      </c>
      <c r="H15" t="s">
        <v>75</v>
      </c>
      <c r="I15" t="s">
        <v>76</v>
      </c>
      <c r="J15" t="s">
        <v>77</v>
      </c>
      <c r="K15" t="s">
        <v>78</v>
      </c>
      <c r="L15" t="s">
        <v>99</v>
      </c>
      <c r="M15" t="s">
        <v>100</v>
      </c>
      <c r="N15" t="s">
        <v>101</v>
      </c>
      <c r="O15" t="s">
        <v>82</v>
      </c>
      <c r="P15" t="str">
        <f>"CT06331                       "</f>
        <v xml:space="preserve">CT06331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9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1</v>
      </c>
      <c r="BI15">
        <v>1.3</v>
      </c>
      <c r="BJ15">
        <v>2.6</v>
      </c>
      <c r="BK15">
        <v>3</v>
      </c>
      <c r="BL15">
        <v>99.71</v>
      </c>
      <c r="BM15">
        <v>14.96</v>
      </c>
      <c r="BN15">
        <v>114.67</v>
      </c>
      <c r="BO15">
        <v>114.67</v>
      </c>
      <c r="BQ15" t="s">
        <v>102</v>
      </c>
      <c r="BR15" t="s">
        <v>84</v>
      </c>
      <c r="BS15" s="2">
        <v>44172</v>
      </c>
      <c r="BT15" s="3">
        <v>0.58333333333333337</v>
      </c>
      <c r="BU15" t="s">
        <v>103</v>
      </c>
      <c r="BV15" t="s">
        <v>90</v>
      </c>
      <c r="BW15" t="s">
        <v>96</v>
      </c>
      <c r="BX15" t="s">
        <v>97</v>
      </c>
      <c r="BY15">
        <v>13125</v>
      </c>
      <c r="CA15" t="s">
        <v>104</v>
      </c>
      <c r="CC15" t="s">
        <v>100</v>
      </c>
      <c r="CD15">
        <v>157</v>
      </c>
      <c r="CE15" t="s">
        <v>88</v>
      </c>
      <c r="CF15" s="2">
        <v>44172</v>
      </c>
      <c r="CI15">
        <v>2</v>
      </c>
      <c r="CJ15">
        <v>3</v>
      </c>
      <c r="CK15" t="s">
        <v>89</v>
      </c>
      <c r="CL15" t="s">
        <v>90</v>
      </c>
    </row>
    <row r="16" spans="1:92" x14ac:dyDescent="0.25">
      <c r="A16" t="s">
        <v>72</v>
      </c>
      <c r="B16" t="s">
        <v>73</v>
      </c>
      <c r="C16" t="s">
        <v>74</v>
      </c>
      <c r="E16" t="str">
        <f>"GAB2001167"</f>
        <v>GAB2001167</v>
      </c>
      <c r="F16" s="2">
        <v>44168</v>
      </c>
      <c r="G16">
        <v>202106</v>
      </c>
      <c r="H16" t="s">
        <v>75</v>
      </c>
      <c r="I16" t="s">
        <v>76</v>
      </c>
      <c r="J16" t="s">
        <v>77</v>
      </c>
      <c r="K16" t="s">
        <v>78</v>
      </c>
      <c r="L16" t="s">
        <v>152</v>
      </c>
      <c r="M16" t="s">
        <v>153</v>
      </c>
      <c r="N16" t="s">
        <v>154</v>
      </c>
      <c r="O16" t="s">
        <v>82</v>
      </c>
      <c r="P16" t="str">
        <f>"CT063228 CT063229             "</f>
        <v xml:space="preserve">CT063228 CT063229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9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2.9</v>
      </c>
      <c r="BJ16">
        <v>5.9</v>
      </c>
      <c r="BK16">
        <v>6</v>
      </c>
      <c r="BL16">
        <v>99.71</v>
      </c>
      <c r="BM16">
        <v>14.96</v>
      </c>
      <c r="BN16">
        <v>114.67</v>
      </c>
      <c r="BO16">
        <v>114.67</v>
      </c>
      <c r="BQ16" t="s">
        <v>155</v>
      </c>
      <c r="BR16" t="s">
        <v>84</v>
      </c>
      <c r="BS16" s="2">
        <v>44172</v>
      </c>
      <c r="BT16" s="3">
        <v>0.49236111111111108</v>
      </c>
      <c r="BU16" t="s">
        <v>156</v>
      </c>
      <c r="BV16" t="s">
        <v>86</v>
      </c>
      <c r="BY16">
        <v>29668.28</v>
      </c>
      <c r="CA16" t="s">
        <v>157</v>
      </c>
      <c r="CC16" t="s">
        <v>153</v>
      </c>
      <c r="CD16">
        <v>9301</v>
      </c>
      <c r="CE16" t="s">
        <v>88</v>
      </c>
      <c r="CF16" s="2">
        <v>44173</v>
      </c>
      <c r="CI16">
        <v>2</v>
      </c>
      <c r="CJ16">
        <v>2</v>
      </c>
      <c r="CK16" t="s">
        <v>89</v>
      </c>
      <c r="CL16" t="s">
        <v>90</v>
      </c>
    </row>
    <row r="17" spans="1:90" x14ac:dyDescent="0.25">
      <c r="A17" t="s">
        <v>72</v>
      </c>
      <c r="B17" t="s">
        <v>73</v>
      </c>
      <c r="C17" t="s">
        <v>74</v>
      </c>
      <c r="E17" t="str">
        <f>"GAB2001134"</f>
        <v>GAB2001134</v>
      </c>
      <c r="F17" s="2">
        <v>44166</v>
      </c>
      <c r="G17">
        <v>202106</v>
      </c>
      <c r="H17" t="s">
        <v>75</v>
      </c>
      <c r="I17" t="s">
        <v>76</v>
      </c>
      <c r="J17" t="s">
        <v>77</v>
      </c>
      <c r="K17" t="s">
        <v>78</v>
      </c>
      <c r="L17" t="s">
        <v>135</v>
      </c>
      <c r="M17" t="s">
        <v>136</v>
      </c>
      <c r="N17" t="s">
        <v>158</v>
      </c>
      <c r="O17" t="s">
        <v>82</v>
      </c>
      <c r="P17" t="str">
        <f>"002771                        "</f>
        <v xml:space="preserve">002771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9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1</v>
      </c>
      <c r="BI17">
        <v>0.8</v>
      </c>
      <c r="BJ17">
        <v>1.7</v>
      </c>
      <c r="BK17">
        <v>2</v>
      </c>
      <c r="BL17">
        <v>99.71</v>
      </c>
      <c r="BM17">
        <v>14.96</v>
      </c>
      <c r="BN17">
        <v>114.67</v>
      </c>
      <c r="BO17">
        <v>114.67</v>
      </c>
      <c r="BQ17" t="s">
        <v>132</v>
      </c>
      <c r="BR17" t="s">
        <v>84</v>
      </c>
      <c r="BS17" s="2">
        <v>44169</v>
      </c>
      <c r="BT17" s="3">
        <v>0.34027777777777773</v>
      </c>
      <c r="BU17" t="s">
        <v>159</v>
      </c>
      <c r="BV17" t="s">
        <v>90</v>
      </c>
      <c r="BW17" t="s">
        <v>96</v>
      </c>
      <c r="BX17" t="s">
        <v>160</v>
      </c>
      <c r="BY17">
        <v>8549.64</v>
      </c>
      <c r="CA17" t="s">
        <v>161</v>
      </c>
      <c r="CC17" t="s">
        <v>136</v>
      </c>
      <c r="CD17">
        <v>4001</v>
      </c>
      <c r="CE17" t="s">
        <v>88</v>
      </c>
      <c r="CF17" s="2">
        <v>44172</v>
      </c>
      <c r="CI17">
        <v>2</v>
      </c>
      <c r="CJ17">
        <v>3</v>
      </c>
      <c r="CK17" t="s">
        <v>89</v>
      </c>
      <c r="CL17" t="s">
        <v>90</v>
      </c>
    </row>
    <row r="18" spans="1:90" x14ac:dyDescent="0.25">
      <c r="A18" t="s">
        <v>72</v>
      </c>
      <c r="B18" t="s">
        <v>73</v>
      </c>
      <c r="C18" t="s">
        <v>74</v>
      </c>
      <c r="E18" t="str">
        <f>"GAB2001188"</f>
        <v>GAB2001188</v>
      </c>
      <c r="F18" s="2">
        <v>44169</v>
      </c>
      <c r="G18">
        <v>202106</v>
      </c>
      <c r="H18" t="s">
        <v>75</v>
      </c>
      <c r="I18" t="s">
        <v>76</v>
      </c>
      <c r="J18" t="s">
        <v>77</v>
      </c>
      <c r="K18" t="s">
        <v>78</v>
      </c>
      <c r="L18" t="s">
        <v>114</v>
      </c>
      <c r="M18" t="s">
        <v>115</v>
      </c>
      <c r="N18" t="s">
        <v>162</v>
      </c>
      <c r="O18" t="s">
        <v>82</v>
      </c>
      <c r="P18" t="str">
        <f>"CT063344                      "</f>
        <v xml:space="preserve">CT063344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14.39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1</v>
      </c>
      <c r="BI18">
        <v>10.9</v>
      </c>
      <c r="BJ18">
        <v>29.1</v>
      </c>
      <c r="BK18">
        <v>29</v>
      </c>
      <c r="BL18">
        <v>156.47999999999999</v>
      </c>
      <c r="BM18">
        <v>23.47</v>
      </c>
      <c r="BN18">
        <v>179.95</v>
      </c>
      <c r="BO18">
        <v>179.95</v>
      </c>
      <c r="BQ18" t="s">
        <v>163</v>
      </c>
      <c r="BR18" t="s">
        <v>84</v>
      </c>
      <c r="BS18" s="2">
        <v>44173</v>
      </c>
      <c r="BT18" s="3">
        <v>0.4236111111111111</v>
      </c>
      <c r="BU18" t="s">
        <v>164</v>
      </c>
      <c r="BV18" t="s">
        <v>86</v>
      </c>
      <c r="BY18">
        <v>145462.72</v>
      </c>
      <c r="CC18" t="s">
        <v>115</v>
      </c>
      <c r="CD18">
        <v>2193</v>
      </c>
      <c r="CE18" t="s">
        <v>88</v>
      </c>
      <c r="CF18" s="2">
        <v>44173</v>
      </c>
      <c r="CI18">
        <v>2</v>
      </c>
      <c r="CJ18">
        <v>2</v>
      </c>
      <c r="CK18" t="s">
        <v>89</v>
      </c>
      <c r="CL18" t="s">
        <v>90</v>
      </c>
    </row>
    <row r="19" spans="1:90" x14ac:dyDescent="0.25">
      <c r="A19" t="s">
        <v>72</v>
      </c>
      <c r="B19" t="s">
        <v>73</v>
      </c>
      <c r="C19" t="s">
        <v>74</v>
      </c>
      <c r="E19" t="str">
        <f>"GAB2001154"</f>
        <v>GAB2001154</v>
      </c>
      <c r="F19" s="2">
        <v>44167</v>
      </c>
      <c r="G19">
        <v>202106</v>
      </c>
      <c r="H19" t="s">
        <v>75</v>
      </c>
      <c r="I19" t="s">
        <v>76</v>
      </c>
      <c r="J19" t="s">
        <v>77</v>
      </c>
      <c r="K19" t="s">
        <v>78</v>
      </c>
      <c r="L19" t="s">
        <v>165</v>
      </c>
      <c r="M19" t="s">
        <v>166</v>
      </c>
      <c r="N19" t="s">
        <v>167</v>
      </c>
      <c r="O19" t="s">
        <v>82</v>
      </c>
      <c r="P19" t="str">
        <f>"CT063198                      "</f>
        <v xml:space="preserve">CT063198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14.39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1</v>
      </c>
      <c r="BI19">
        <v>14.6</v>
      </c>
      <c r="BJ19">
        <v>28.8</v>
      </c>
      <c r="BK19">
        <v>29</v>
      </c>
      <c r="BL19">
        <v>156.47999999999999</v>
      </c>
      <c r="BM19">
        <v>23.47</v>
      </c>
      <c r="BN19">
        <v>179.95</v>
      </c>
      <c r="BO19">
        <v>179.95</v>
      </c>
      <c r="BQ19" t="s">
        <v>168</v>
      </c>
      <c r="BR19" t="s">
        <v>84</v>
      </c>
      <c r="BS19" s="2">
        <v>44169</v>
      </c>
      <c r="BT19" s="3">
        <v>0.35138888888888892</v>
      </c>
      <c r="BU19" t="s">
        <v>169</v>
      </c>
      <c r="BV19" t="s">
        <v>86</v>
      </c>
      <c r="BY19">
        <v>144044.16</v>
      </c>
      <c r="CC19" t="s">
        <v>166</v>
      </c>
      <c r="CD19">
        <v>1619</v>
      </c>
      <c r="CE19" t="s">
        <v>88</v>
      </c>
      <c r="CF19" s="2">
        <v>44170</v>
      </c>
      <c r="CI19">
        <v>2</v>
      </c>
      <c r="CJ19">
        <v>2</v>
      </c>
      <c r="CK19" t="s">
        <v>89</v>
      </c>
      <c r="CL19" t="s">
        <v>90</v>
      </c>
    </row>
    <row r="20" spans="1:90" x14ac:dyDescent="0.25">
      <c r="A20" t="s">
        <v>72</v>
      </c>
      <c r="B20" t="s">
        <v>73</v>
      </c>
      <c r="C20" t="s">
        <v>74</v>
      </c>
      <c r="E20" t="str">
        <f>"GAB2001166"</f>
        <v>GAB2001166</v>
      </c>
      <c r="F20" s="2">
        <v>44168</v>
      </c>
      <c r="G20">
        <v>202106</v>
      </c>
      <c r="H20" t="s">
        <v>75</v>
      </c>
      <c r="I20" t="s">
        <v>76</v>
      </c>
      <c r="J20" t="s">
        <v>77</v>
      </c>
      <c r="K20" t="s">
        <v>78</v>
      </c>
      <c r="L20" t="s">
        <v>170</v>
      </c>
      <c r="M20" t="s">
        <v>171</v>
      </c>
      <c r="N20" t="s">
        <v>172</v>
      </c>
      <c r="O20" t="s">
        <v>82</v>
      </c>
      <c r="P20" t="str">
        <f>"CT063354                      "</f>
        <v xml:space="preserve">CT063354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19.399999999999999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5</v>
      </c>
      <c r="BI20">
        <v>20.3</v>
      </c>
      <c r="BJ20">
        <v>41.2</v>
      </c>
      <c r="BK20">
        <v>42</v>
      </c>
      <c r="BL20">
        <v>209.2</v>
      </c>
      <c r="BM20">
        <v>31.38</v>
      </c>
      <c r="BN20">
        <v>240.58</v>
      </c>
      <c r="BO20">
        <v>240.58</v>
      </c>
      <c r="BQ20" t="s">
        <v>173</v>
      </c>
      <c r="BR20" t="s">
        <v>84</v>
      </c>
      <c r="BS20" s="2">
        <v>44172</v>
      </c>
      <c r="BT20" s="3">
        <v>0.43888888888888888</v>
      </c>
      <c r="BU20" t="s">
        <v>174</v>
      </c>
      <c r="BV20" t="s">
        <v>86</v>
      </c>
      <c r="BY20">
        <v>206207.81</v>
      </c>
      <c r="CA20" t="s">
        <v>175</v>
      </c>
      <c r="CC20" t="s">
        <v>171</v>
      </c>
      <c r="CD20">
        <v>3610</v>
      </c>
      <c r="CE20" t="s">
        <v>88</v>
      </c>
      <c r="CF20" s="2">
        <v>44172</v>
      </c>
      <c r="CI20">
        <v>2</v>
      </c>
      <c r="CJ20">
        <v>2</v>
      </c>
      <c r="CK20" t="s">
        <v>89</v>
      </c>
      <c r="CL20" t="s">
        <v>90</v>
      </c>
    </row>
    <row r="21" spans="1:90" x14ac:dyDescent="0.25">
      <c r="A21" t="s">
        <v>72</v>
      </c>
      <c r="B21" t="s">
        <v>73</v>
      </c>
      <c r="C21" t="s">
        <v>74</v>
      </c>
      <c r="E21" t="str">
        <f>"GAB2001110"</f>
        <v>GAB2001110</v>
      </c>
      <c r="F21" s="2">
        <v>44166</v>
      </c>
      <c r="G21">
        <v>202106</v>
      </c>
      <c r="H21" t="s">
        <v>75</v>
      </c>
      <c r="I21" t="s">
        <v>76</v>
      </c>
      <c r="J21" t="s">
        <v>77</v>
      </c>
      <c r="K21" t="s">
        <v>78</v>
      </c>
      <c r="L21" t="s">
        <v>176</v>
      </c>
      <c r="M21" t="s">
        <v>177</v>
      </c>
      <c r="N21" t="s">
        <v>178</v>
      </c>
      <c r="O21" t="s">
        <v>82</v>
      </c>
      <c r="P21" t="str">
        <f>"CT063281 CT063282             "</f>
        <v xml:space="preserve">CT063281 CT063282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25.25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2</v>
      </c>
      <c r="BI21">
        <v>20.8</v>
      </c>
      <c r="BJ21">
        <v>37.1</v>
      </c>
      <c r="BK21">
        <v>38</v>
      </c>
      <c r="BL21">
        <v>270.77</v>
      </c>
      <c r="BM21">
        <v>40.619999999999997</v>
      </c>
      <c r="BN21">
        <v>311.39</v>
      </c>
      <c r="BO21">
        <v>311.39</v>
      </c>
      <c r="BQ21" t="s">
        <v>179</v>
      </c>
      <c r="BR21" t="s">
        <v>84</v>
      </c>
      <c r="BS21" s="2">
        <v>44169</v>
      </c>
      <c r="BT21" s="3">
        <v>0.4375</v>
      </c>
      <c r="BU21" t="s">
        <v>180</v>
      </c>
      <c r="BV21" t="s">
        <v>86</v>
      </c>
      <c r="BY21">
        <v>185672.35</v>
      </c>
      <c r="CA21" t="s">
        <v>181</v>
      </c>
      <c r="CC21" t="s">
        <v>177</v>
      </c>
      <c r="CD21">
        <v>699</v>
      </c>
      <c r="CE21" t="s">
        <v>88</v>
      </c>
      <c r="CF21" s="2">
        <v>44169</v>
      </c>
      <c r="CI21">
        <v>7</v>
      </c>
      <c r="CJ21">
        <v>3</v>
      </c>
      <c r="CK21" t="s">
        <v>182</v>
      </c>
      <c r="CL21" t="s">
        <v>90</v>
      </c>
    </row>
    <row r="22" spans="1:90" x14ac:dyDescent="0.25">
      <c r="A22" t="s">
        <v>72</v>
      </c>
      <c r="B22" t="s">
        <v>73</v>
      </c>
      <c r="C22" t="s">
        <v>74</v>
      </c>
      <c r="E22" t="str">
        <f>"GAB2001189"</f>
        <v>GAB2001189</v>
      </c>
      <c r="F22" s="2">
        <v>44169</v>
      </c>
      <c r="G22">
        <v>202106</v>
      </c>
      <c r="H22" t="s">
        <v>75</v>
      </c>
      <c r="I22" t="s">
        <v>76</v>
      </c>
      <c r="J22" t="s">
        <v>77</v>
      </c>
      <c r="K22" t="s">
        <v>78</v>
      </c>
      <c r="L22" t="s">
        <v>183</v>
      </c>
      <c r="M22" t="s">
        <v>184</v>
      </c>
      <c r="N22" t="s">
        <v>185</v>
      </c>
      <c r="O22" t="s">
        <v>82</v>
      </c>
      <c r="P22" t="str">
        <f>"CT063389                      "</f>
        <v xml:space="preserve">CT063389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9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0.5</v>
      </c>
      <c r="BJ22">
        <v>2</v>
      </c>
      <c r="BK22">
        <v>2</v>
      </c>
      <c r="BL22">
        <v>99.71</v>
      </c>
      <c r="BM22">
        <v>14.96</v>
      </c>
      <c r="BN22">
        <v>114.67</v>
      </c>
      <c r="BO22">
        <v>114.67</v>
      </c>
      <c r="BQ22" t="s">
        <v>186</v>
      </c>
      <c r="BR22" t="s">
        <v>84</v>
      </c>
      <c r="BS22" s="2">
        <v>44172</v>
      </c>
      <c r="BT22" s="3">
        <v>0.42083333333333334</v>
      </c>
      <c r="BU22" t="s">
        <v>187</v>
      </c>
      <c r="BV22" t="s">
        <v>86</v>
      </c>
      <c r="BY22">
        <v>10013</v>
      </c>
      <c r="CC22" t="s">
        <v>184</v>
      </c>
      <c r="CD22">
        <v>1684</v>
      </c>
      <c r="CE22" t="s">
        <v>88</v>
      </c>
      <c r="CF22" s="2">
        <v>44173</v>
      </c>
      <c r="CI22">
        <v>2</v>
      </c>
      <c r="CJ22">
        <v>1</v>
      </c>
      <c r="CK22" t="s">
        <v>89</v>
      </c>
      <c r="CL22" t="s">
        <v>90</v>
      </c>
    </row>
    <row r="23" spans="1:90" x14ac:dyDescent="0.25">
      <c r="A23" t="s">
        <v>72</v>
      </c>
      <c r="B23" t="s">
        <v>73</v>
      </c>
      <c r="C23" t="s">
        <v>74</v>
      </c>
      <c r="E23" t="str">
        <f>"GAB2001156"</f>
        <v>GAB2001156</v>
      </c>
      <c r="F23" s="2">
        <v>44167</v>
      </c>
      <c r="G23">
        <v>202106</v>
      </c>
      <c r="H23" t="s">
        <v>75</v>
      </c>
      <c r="I23" t="s">
        <v>76</v>
      </c>
      <c r="J23" t="s">
        <v>77</v>
      </c>
      <c r="K23" t="s">
        <v>78</v>
      </c>
      <c r="L23" t="s">
        <v>75</v>
      </c>
      <c r="M23" t="s">
        <v>76</v>
      </c>
      <c r="N23" t="s">
        <v>188</v>
      </c>
      <c r="O23" t="s">
        <v>82</v>
      </c>
      <c r="P23" t="str">
        <f>"002780                        "</f>
        <v xml:space="preserve">002780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6.18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1</v>
      </c>
      <c r="BI23">
        <v>3.5</v>
      </c>
      <c r="BJ23">
        <v>6.1</v>
      </c>
      <c r="BK23">
        <v>7</v>
      </c>
      <c r="BL23">
        <v>70.06</v>
      </c>
      <c r="BM23">
        <v>10.51</v>
      </c>
      <c r="BN23">
        <v>80.569999999999993</v>
      </c>
      <c r="BO23">
        <v>80.569999999999993</v>
      </c>
      <c r="BQ23" t="s">
        <v>189</v>
      </c>
      <c r="BR23" t="s">
        <v>84</v>
      </c>
      <c r="BS23" s="2">
        <v>44168</v>
      </c>
      <c r="BT23" s="3">
        <v>0.39305555555555555</v>
      </c>
      <c r="BU23" t="s">
        <v>190</v>
      </c>
      <c r="BV23" t="s">
        <v>86</v>
      </c>
      <c r="BY23">
        <v>30507.84</v>
      </c>
      <c r="CA23" t="s">
        <v>191</v>
      </c>
      <c r="CC23" t="s">
        <v>76</v>
      </c>
      <c r="CD23">
        <v>7784</v>
      </c>
      <c r="CE23" t="s">
        <v>88</v>
      </c>
      <c r="CF23" s="2">
        <v>44169</v>
      </c>
      <c r="CI23">
        <v>1</v>
      </c>
      <c r="CJ23">
        <v>1</v>
      </c>
      <c r="CK23" t="s">
        <v>192</v>
      </c>
      <c r="CL23" t="s">
        <v>90</v>
      </c>
    </row>
    <row r="24" spans="1:90" x14ac:dyDescent="0.25">
      <c r="A24" t="s">
        <v>72</v>
      </c>
      <c r="B24" t="s">
        <v>73</v>
      </c>
      <c r="C24" t="s">
        <v>74</v>
      </c>
      <c r="E24" t="str">
        <f>"GAB2001165"</f>
        <v>GAB2001165</v>
      </c>
      <c r="F24" s="2">
        <v>44168</v>
      </c>
      <c r="G24">
        <v>202106</v>
      </c>
      <c r="H24" t="s">
        <v>75</v>
      </c>
      <c r="I24" t="s">
        <v>76</v>
      </c>
      <c r="J24" t="s">
        <v>77</v>
      </c>
      <c r="K24" t="s">
        <v>78</v>
      </c>
      <c r="L24" t="s">
        <v>114</v>
      </c>
      <c r="M24" t="s">
        <v>115</v>
      </c>
      <c r="N24" t="s">
        <v>193</v>
      </c>
      <c r="O24" t="s">
        <v>82</v>
      </c>
      <c r="P24" t="str">
        <f>"CT063353                      "</f>
        <v xml:space="preserve">CT063353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9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0.4</v>
      </c>
      <c r="BJ24">
        <v>2.6</v>
      </c>
      <c r="BK24">
        <v>3</v>
      </c>
      <c r="BL24">
        <v>99.71</v>
      </c>
      <c r="BM24">
        <v>14.96</v>
      </c>
      <c r="BN24">
        <v>114.67</v>
      </c>
      <c r="BO24">
        <v>114.67</v>
      </c>
      <c r="BQ24" t="s">
        <v>194</v>
      </c>
      <c r="BR24" t="s">
        <v>84</v>
      </c>
      <c r="BS24" s="2">
        <v>44172</v>
      </c>
      <c r="BT24" s="3">
        <v>0.66111111111111109</v>
      </c>
      <c r="BU24" t="s">
        <v>195</v>
      </c>
      <c r="BV24" t="s">
        <v>86</v>
      </c>
      <c r="BY24">
        <v>13048.7</v>
      </c>
      <c r="CA24" t="s">
        <v>196</v>
      </c>
      <c r="CC24" t="s">
        <v>115</v>
      </c>
      <c r="CD24">
        <v>2092</v>
      </c>
      <c r="CE24" t="s">
        <v>88</v>
      </c>
      <c r="CF24" s="2">
        <v>44173</v>
      </c>
      <c r="CI24">
        <v>7</v>
      </c>
      <c r="CJ24">
        <v>2</v>
      </c>
      <c r="CK24" t="s">
        <v>89</v>
      </c>
      <c r="CL24" t="s">
        <v>90</v>
      </c>
    </row>
    <row r="25" spans="1:90" x14ac:dyDescent="0.25">
      <c r="A25" t="s">
        <v>72</v>
      </c>
      <c r="B25" t="s">
        <v>73</v>
      </c>
      <c r="C25" t="s">
        <v>74</v>
      </c>
      <c r="E25" t="str">
        <f>"GAB2001124"</f>
        <v>GAB2001124</v>
      </c>
      <c r="F25" s="2">
        <v>44166</v>
      </c>
      <c r="G25">
        <v>202106</v>
      </c>
      <c r="H25" t="s">
        <v>75</v>
      </c>
      <c r="I25" t="s">
        <v>76</v>
      </c>
      <c r="J25" t="s">
        <v>77</v>
      </c>
      <c r="K25" t="s">
        <v>78</v>
      </c>
      <c r="L25" t="s">
        <v>91</v>
      </c>
      <c r="M25" t="s">
        <v>92</v>
      </c>
      <c r="N25" t="s">
        <v>197</v>
      </c>
      <c r="O25" t="s">
        <v>82</v>
      </c>
      <c r="P25" t="str">
        <f>"CT063297                      "</f>
        <v xml:space="preserve">CT063297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9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1</v>
      </c>
      <c r="BI25">
        <v>2.2999999999999998</v>
      </c>
      <c r="BJ25">
        <v>6.2</v>
      </c>
      <c r="BK25">
        <v>7</v>
      </c>
      <c r="BL25">
        <v>99.71</v>
      </c>
      <c r="BM25">
        <v>14.96</v>
      </c>
      <c r="BN25">
        <v>114.67</v>
      </c>
      <c r="BO25">
        <v>114.67</v>
      </c>
      <c r="BQ25" t="s">
        <v>198</v>
      </c>
      <c r="BR25" t="s">
        <v>84</v>
      </c>
      <c r="BS25" s="2">
        <v>44169</v>
      </c>
      <c r="BT25" s="3">
        <v>0.51388888888888895</v>
      </c>
      <c r="BU25" t="s">
        <v>199</v>
      </c>
      <c r="BV25" t="s">
        <v>90</v>
      </c>
      <c r="BW25" t="s">
        <v>96</v>
      </c>
      <c r="BX25" t="s">
        <v>97</v>
      </c>
      <c r="BY25">
        <v>31200</v>
      </c>
      <c r="CA25" t="s">
        <v>200</v>
      </c>
      <c r="CC25" t="s">
        <v>92</v>
      </c>
      <c r="CD25">
        <v>43</v>
      </c>
      <c r="CE25" t="s">
        <v>88</v>
      </c>
      <c r="CF25" s="2">
        <v>44172</v>
      </c>
      <c r="CI25">
        <v>2</v>
      </c>
      <c r="CJ25">
        <v>3</v>
      </c>
      <c r="CK25" t="s">
        <v>89</v>
      </c>
      <c r="CL25" t="s">
        <v>90</v>
      </c>
    </row>
    <row r="26" spans="1:90" x14ac:dyDescent="0.25">
      <c r="A26" t="s">
        <v>72</v>
      </c>
      <c r="B26" t="s">
        <v>73</v>
      </c>
      <c r="C26" t="s">
        <v>74</v>
      </c>
      <c r="E26" t="str">
        <f>"GAB2001190"</f>
        <v>GAB2001190</v>
      </c>
      <c r="F26" s="2">
        <v>44169</v>
      </c>
      <c r="G26">
        <v>202106</v>
      </c>
      <c r="H26" t="s">
        <v>75</v>
      </c>
      <c r="I26" t="s">
        <v>76</v>
      </c>
      <c r="J26" t="s">
        <v>77</v>
      </c>
      <c r="K26" t="s">
        <v>78</v>
      </c>
      <c r="L26" t="s">
        <v>91</v>
      </c>
      <c r="M26" t="s">
        <v>92</v>
      </c>
      <c r="N26" t="s">
        <v>201</v>
      </c>
      <c r="O26" t="s">
        <v>82</v>
      </c>
      <c r="P26" t="str">
        <f>"CT063390                      "</f>
        <v xml:space="preserve">CT063390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9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1</v>
      </c>
      <c r="BI26">
        <v>0.4</v>
      </c>
      <c r="BJ26">
        <v>2.4</v>
      </c>
      <c r="BK26">
        <v>3</v>
      </c>
      <c r="BL26">
        <v>99.71</v>
      </c>
      <c r="BM26">
        <v>14.96</v>
      </c>
      <c r="BN26">
        <v>114.67</v>
      </c>
      <c r="BO26">
        <v>114.67</v>
      </c>
      <c r="BQ26" t="s">
        <v>202</v>
      </c>
      <c r="BR26" t="s">
        <v>84</v>
      </c>
      <c r="BS26" s="2">
        <v>44173</v>
      </c>
      <c r="BT26" s="3">
        <v>0.41666666666666669</v>
      </c>
      <c r="BU26" t="s">
        <v>203</v>
      </c>
      <c r="BV26" t="s">
        <v>86</v>
      </c>
      <c r="BY26">
        <v>12165.9</v>
      </c>
      <c r="CC26" t="s">
        <v>92</v>
      </c>
      <c r="CD26">
        <v>182</v>
      </c>
      <c r="CE26" t="s">
        <v>88</v>
      </c>
      <c r="CF26" s="2">
        <v>44173</v>
      </c>
      <c r="CI26">
        <v>2</v>
      </c>
      <c r="CJ26">
        <v>2</v>
      </c>
      <c r="CK26" t="s">
        <v>89</v>
      </c>
      <c r="CL26" t="s">
        <v>90</v>
      </c>
    </row>
    <row r="27" spans="1:90" x14ac:dyDescent="0.25">
      <c r="A27" t="s">
        <v>72</v>
      </c>
      <c r="B27" t="s">
        <v>73</v>
      </c>
      <c r="C27" t="s">
        <v>74</v>
      </c>
      <c r="E27" t="str">
        <f>"GAB2001210"</f>
        <v>GAB2001210</v>
      </c>
      <c r="F27" s="2">
        <v>44172</v>
      </c>
      <c r="G27">
        <v>202106</v>
      </c>
      <c r="H27" t="s">
        <v>75</v>
      </c>
      <c r="I27" t="s">
        <v>76</v>
      </c>
      <c r="J27" t="s">
        <v>77</v>
      </c>
      <c r="K27" t="s">
        <v>78</v>
      </c>
      <c r="L27" t="s">
        <v>204</v>
      </c>
      <c r="M27" t="s">
        <v>205</v>
      </c>
      <c r="N27" t="s">
        <v>206</v>
      </c>
      <c r="O27" t="s">
        <v>82</v>
      </c>
      <c r="P27" t="str">
        <f>"002809                        "</f>
        <v xml:space="preserve">002809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10.72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1</v>
      </c>
      <c r="BI27">
        <v>1.3</v>
      </c>
      <c r="BJ27">
        <v>2.5</v>
      </c>
      <c r="BK27">
        <v>3</v>
      </c>
      <c r="BL27">
        <v>117.78</v>
      </c>
      <c r="BM27">
        <v>17.670000000000002</v>
      </c>
      <c r="BN27">
        <v>135.44999999999999</v>
      </c>
      <c r="BO27">
        <v>135.44999999999999</v>
      </c>
      <c r="BQ27" t="s">
        <v>207</v>
      </c>
      <c r="BR27" t="s">
        <v>84</v>
      </c>
      <c r="BS27" s="2">
        <v>44174</v>
      </c>
      <c r="BT27" s="3">
        <v>0.69861111111111107</v>
      </c>
      <c r="BU27" t="s">
        <v>208</v>
      </c>
      <c r="BV27" t="s">
        <v>86</v>
      </c>
      <c r="BY27">
        <v>12732.32</v>
      </c>
      <c r="CA27" t="s">
        <v>209</v>
      </c>
      <c r="CC27" t="s">
        <v>205</v>
      </c>
      <c r="CD27">
        <v>4400</v>
      </c>
      <c r="CE27" t="s">
        <v>88</v>
      </c>
      <c r="CF27" s="2">
        <v>44174</v>
      </c>
      <c r="CI27">
        <v>2</v>
      </c>
      <c r="CJ27">
        <v>2</v>
      </c>
      <c r="CK27" t="s">
        <v>182</v>
      </c>
      <c r="CL27" t="s">
        <v>90</v>
      </c>
    </row>
    <row r="28" spans="1:90" x14ac:dyDescent="0.25">
      <c r="A28" t="s">
        <v>72</v>
      </c>
      <c r="B28" t="s">
        <v>73</v>
      </c>
      <c r="C28" t="s">
        <v>74</v>
      </c>
      <c r="E28" t="str">
        <f>"GAB2001164"</f>
        <v>GAB2001164</v>
      </c>
      <c r="F28" s="2">
        <v>44168</v>
      </c>
      <c r="G28">
        <v>202106</v>
      </c>
      <c r="H28" t="s">
        <v>75</v>
      </c>
      <c r="I28" t="s">
        <v>76</v>
      </c>
      <c r="J28" t="s">
        <v>77</v>
      </c>
      <c r="K28" t="s">
        <v>78</v>
      </c>
      <c r="L28" t="s">
        <v>152</v>
      </c>
      <c r="M28" t="s">
        <v>153</v>
      </c>
      <c r="N28" t="s">
        <v>210</v>
      </c>
      <c r="O28" t="s">
        <v>82</v>
      </c>
      <c r="P28" t="str">
        <f>"CT063352                      "</f>
        <v xml:space="preserve">CT063352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9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1</v>
      </c>
      <c r="BI28">
        <v>2.2000000000000002</v>
      </c>
      <c r="BJ28">
        <v>6.1</v>
      </c>
      <c r="BK28">
        <v>7</v>
      </c>
      <c r="BL28">
        <v>99.71</v>
      </c>
      <c r="BM28">
        <v>14.96</v>
      </c>
      <c r="BN28">
        <v>114.67</v>
      </c>
      <c r="BO28">
        <v>114.67</v>
      </c>
      <c r="BQ28" t="s">
        <v>173</v>
      </c>
      <c r="BR28" t="s">
        <v>84</v>
      </c>
      <c r="BS28" s="2">
        <v>44172</v>
      </c>
      <c r="BT28" s="3">
        <v>0.68055555555555547</v>
      </c>
      <c r="BU28" t="s">
        <v>211</v>
      </c>
      <c r="BV28" t="s">
        <v>86</v>
      </c>
      <c r="BY28">
        <v>30609.279999999999</v>
      </c>
      <c r="CA28" t="s">
        <v>157</v>
      </c>
      <c r="CC28" t="s">
        <v>153</v>
      </c>
      <c r="CD28">
        <v>9301</v>
      </c>
      <c r="CE28" t="s">
        <v>88</v>
      </c>
      <c r="CF28" s="2">
        <v>44173</v>
      </c>
      <c r="CI28">
        <v>2</v>
      </c>
      <c r="CJ28">
        <v>2</v>
      </c>
      <c r="CK28" t="s">
        <v>89</v>
      </c>
      <c r="CL28" t="s">
        <v>90</v>
      </c>
    </row>
    <row r="29" spans="1:90" x14ac:dyDescent="0.25">
      <c r="A29" t="s">
        <v>72</v>
      </c>
      <c r="B29" t="s">
        <v>73</v>
      </c>
      <c r="C29" t="s">
        <v>74</v>
      </c>
      <c r="E29" t="str">
        <f>"GAB2001217"</f>
        <v>GAB2001217</v>
      </c>
      <c r="F29" s="2">
        <v>44172</v>
      </c>
      <c r="G29">
        <v>202106</v>
      </c>
      <c r="H29" t="s">
        <v>75</v>
      </c>
      <c r="I29" t="s">
        <v>76</v>
      </c>
      <c r="J29" t="s">
        <v>77</v>
      </c>
      <c r="K29" t="s">
        <v>78</v>
      </c>
      <c r="L29" t="s">
        <v>145</v>
      </c>
      <c r="M29" t="s">
        <v>146</v>
      </c>
      <c r="N29" t="s">
        <v>212</v>
      </c>
      <c r="O29" t="s">
        <v>82</v>
      </c>
      <c r="P29" t="str">
        <f>"CT063364                      "</f>
        <v xml:space="preserve">CT063364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12.14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2</v>
      </c>
      <c r="BI29">
        <v>12.3</v>
      </c>
      <c r="BJ29">
        <v>23.9</v>
      </c>
      <c r="BK29">
        <v>24</v>
      </c>
      <c r="BL29">
        <v>132.78</v>
      </c>
      <c r="BM29">
        <v>19.920000000000002</v>
      </c>
      <c r="BN29">
        <v>152.69999999999999</v>
      </c>
      <c r="BO29">
        <v>152.69999999999999</v>
      </c>
      <c r="BQ29" t="s">
        <v>213</v>
      </c>
      <c r="BR29" t="s">
        <v>84</v>
      </c>
      <c r="BS29" s="2">
        <v>44180</v>
      </c>
      <c r="BT29" s="3">
        <v>0.59375</v>
      </c>
      <c r="BU29" t="s">
        <v>214</v>
      </c>
      <c r="BV29" t="s">
        <v>90</v>
      </c>
      <c r="BW29" t="s">
        <v>215</v>
      </c>
      <c r="BX29" t="s">
        <v>216</v>
      </c>
      <c r="BY29">
        <v>119545.08</v>
      </c>
      <c r="CA29" t="s">
        <v>217</v>
      </c>
      <c r="CC29" t="s">
        <v>146</v>
      </c>
      <c r="CD29">
        <v>6001</v>
      </c>
      <c r="CE29" t="s">
        <v>88</v>
      </c>
      <c r="CF29" s="2">
        <v>44180</v>
      </c>
      <c r="CI29">
        <v>2</v>
      </c>
      <c r="CJ29">
        <v>6</v>
      </c>
      <c r="CK29" t="s">
        <v>151</v>
      </c>
      <c r="CL29" t="s">
        <v>90</v>
      </c>
    </row>
    <row r="30" spans="1:90" x14ac:dyDescent="0.25">
      <c r="A30" t="s">
        <v>72</v>
      </c>
      <c r="B30" t="s">
        <v>73</v>
      </c>
      <c r="C30" t="s">
        <v>74</v>
      </c>
      <c r="E30" t="str">
        <f>"GAB2001162"</f>
        <v>GAB2001162</v>
      </c>
      <c r="F30" s="2">
        <v>44168</v>
      </c>
      <c r="G30">
        <v>202106</v>
      </c>
      <c r="H30" t="s">
        <v>75</v>
      </c>
      <c r="I30" t="s">
        <v>76</v>
      </c>
      <c r="J30" t="s">
        <v>77</v>
      </c>
      <c r="K30" t="s">
        <v>78</v>
      </c>
      <c r="L30" t="s">
        <v>99</v>
      </c>
      <c r="M30" t="s">
        <v>100</v>
      </c>
      <c r="N30" t="s">
        <v>101</v>
      </c>
      <c r="O30" t="s">
        <v>82</v>
      </c>
      <c r="P30" t="str">
        <f>"CT063348                      "</f>
        <v xml:space="preserve">CT063348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9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1</v>
      </c>
      <c r="BI30">
        <v>2</v>
      </c>
      <c r="BJ30">
        <v>2.7</v>
      </c>
      <c r="BK30">
        <v>3</v>
      </c>
      <c r="BL30">
        <v>99.71</v>
      </c>
      <c r="BM30">
        <v>14.96</v>
      </c>
      <c r="BN30">
        <v>114.67</v>
      </c>
      <c r="BO30">
        <v>114.67</v>
      </c>
      <c r="BQ30" t="s">
        <v>102</v>
      </c>
      <c r="BR30" t="s">
        <v>84</v>
      </c>
      <c r="BS30" t="s">
        <v>218</v>
      </c>
      <c r="BY30">
        <v>13392</v>
      </c>
      <c r="CC30" t="s">
        <v>100</v>
      </c>
      <c r="CD30">
        <v>157</v>
      </c>
      <c r="CE30" t="s">
        <v>88</v>
      </c>
      <c r="CI30">
        <v>2</v>
      </c>
      <c r="CJ30" t="s">
        <v>218</v>
      </c>
      <c r="CK30" t="s">
        <v>89</v>
      </c>
      <c r="CL30" t="s">
        <v>90</v>
      </c>
    </row>
    <row r="31" spans="1:90" x14ac:dyDescent="0.25">
      <c r="A31" t="s">
        <v>72</v>
      </c>
      <c r="B31" t="s">
        <v>73</v>
      </c>
      <c r="C31" t="s">
        <v>74</v>
      </c>
      <c r="E31" t="str">
        <f>"GAB2001214"</f>
        <v>GAB2001214</v>
      </c>
      <c r="F31" s="2">
        <v>44172</v>
      </c>
      <c r="G31">
        <v>202106</v>
      </c>
      <c r="H31" t="s">
        <v>75</v>
      </c>
      <c r="I31" t="s">
        <v>76</v>
      </c>
      <c r="J31" t="s">
        <v>77</v>
      </c>
      <c r="K31" t="s">
        <v>78</v>
      </c>
      <c r="L31" t="s">
        <v>99</v>
      </c>
      <c r="M31" t="s">
        <v>100</v>
      </c>
      <c r="N31" t="s">
        <v>219</v>
      </c>
      <c r="O31" t="s">
        <v>82</v>
      </c>
      <c r="P31" t="str">
        <f>"CATHRYN                       "</f>
        <v xml:space="preserve">CATHRYN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9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1</v>
      </c>
      <c r="BI31">
        <v>5.0999999999999996</v>
      </c>
      <c r="BJ31">
        <v>2.6</v>
      </c>
      <c r="BK31">
        <v>6</v>
      </c>
      <c r="BL31">
        <v>99.71</v>
      </c>
      <c r="BM31">
        <v>14.96</v>
      </c>
      <c r="BN31">
        <v>114.67</v>
      </c>
      <c r="BO31">
        <v>114.67</v>
      </c>
      <c r="BQ31" t="s">
        <v>220</v>
      </c>
      <c r="BR31" t="s">
        <v>84</v>
      </c>
      <c r="BS31" s="2">
        <v>44175</v>
      </c>
      <c r="BT31" s="3">
        <v>0.43055555555555558</v>
      </c>
      <c r="BU31" t="s">
        <v>221</v>
      </c>
      <c r="BV31" t="s">
        <v>90</v>
      </c>
      <c r="BW31" t="s">
        <v>96</v>
      </c>
      <c r="BX31" t="s">
        <v>97</v>
      </c>
      <c r="BY31">
        <v>12985</v>
      </c>
      <c r="CA31" t="s">
        <v>222</v>
      </c>
      <c r="CC31" t="s">
        <v>100</v>
      </c>
      <c r="CD31">
        <v>157</v>
      </c>
      <c r="CE31" t="s">
        <v>88</v>
      </c>
      <c r="CF31" s="2">
        <v>44175</v>
      </c>
      <c r="CI31">
        <v>2</v>
      </c>
      <c r="CJ31">
        <v>3</v>
      </c>
      <c r="CK31" t="s">
        <v>89</v>
      </c>
      <c r="CL31" t="s">
        <v>90</v>
      </c>
    </row>
    <row r="32" spans="1:90" x14ac:dyDescent="0.25">
      <c r="A32" t="s">
        <v>72</v>
      </c>
      <c r="B32" t="s">
        <v>73</v>
      </c>
      <c r="C32" t="s">
        <v>74</v>
      </c>
      <c r="E32" t="str">
        <f>"GAB2001159"</f>
        <v>GAB2001159</v>
      </c>
      <c r="F32" s="2">
        <v>44168</v>
      </c>
      <c r="G32">
        <v>202106</v>
      </c>
      <c r="H32" t="s">
        <v>75</v>
      </c>
      <c r="I32" t="s">
        <v>76</v>
      </c>
      <c r="J32" t="s">
        <v>77</v>
      </c>
      <c r="K32" t="s">
        <v>78</v>
      </c>
      <c r="L32" t="s">
        <v>91</v>
      </c>
      <c r="M32" t="s">
        <v>92</v>
      </c>
      <c r="N32" t="s">
        <v>223</v>
      </c>
      <c r="O32" t="s">
        <v>82</v>
      </c>
      <c r="P32" t="str">
        <f>"CT063254                      "</f>
        <v xml:space="preserve">CT063254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10.54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1</v>
      </c>
      <c r="BI32">
        <v>10.3</v>
      </c>
      <c r="BJ32">
        <v>18.399999999999999</v>
      </c>
      <c r="BK32">
        <v>19</v>
      </c>
      <c r="BL32">
        <v>115.93</v>
      </c>
      <c r="BM32">
        <v>17.39</v>
      </c>
      <c r="BN32">
        <v>133.32</v>
      </c>
      <c r="BO32">
        <v>133.32</v>
      </c>
      <c r="BQ32" t="s">
        <v>224</v>
      </c>
      <c r="BR32" t="s">
        <v>84</v>
      </c>
      <c r="BS32" s="2">
        <v>44173</v>
      </c>
      <c r="BT32" s="3">
        <v>0.46249999999999997</v>
      </c>
      <c r="BU32" t="s">
        <v>225</v>
      </c>
      <c r="BV32" t="s">
        <v>90</v>
      </c>
      <c r="BW32" t="s">
        <v>96</v>
      </c>
      <c r="BX32" t="s">
        <v>97</v>
      </c>
      <c r="BY32">
        <v>92185.34</v>
      </c>
      <c r="CC32" t="s">
        <v>92</v>
      </c>
      <c r="CD32">
        <v>2</v>
      </c>
      <c r="CE32" t="s">
        <v>88</v>
      </c>
      <c r="CF32" s="2">
        <v>44173</v>
      </c>
      <c r="CI32">
        <v>2</v>
      </c>
      <c r="CJ32">
        <v>3</v>
      </c>
      <c r="CK32" t="s">
        <v>89</v>
      </c>
      <c r="CL32" t="s">
        <v>90</v>
      </c>
    </row>
    <row r="33" spans="1:90" x14ac:dyDescent="0.25">
      <c r="A33" t="s">
        <v>72</v>
      </c>
      <c r="B33" t="s">
        <v>73</v>
      </c>
      <c r="C33" t="s">
        <v>74</v>
      </c>
      <c r="E33" t="str">
        <f>"GAB2001209"</f>
        <v>GAB2001209</v>
      </c>
      <c r="F33" s="2">
        <v>44172</v>
      </c>
      <c r="G33">
        <v>202106</v>
      </c>
      <c r="H33" t="s">
        <v>75</v>
      </c>
      <c r="I33" t="s">
        <v>76</v>
      </c>
      <c r="J33" t="s">
        <v>77</v>
      </c>
      <c r="K33" t="s">
        <v>78</v>
      </c>
      <c r="L33" t="s">
        <v>226</v>
      </c>
      <c r="M33" t="s">
        <v>227</v>
      </c>
      <c r="N33" t="s">
        <v>228</v>
      </c>
      <c r="O33" t="s">
        <v>82</v>
      </c>
      <c r="P33" t="str">
        <f>"CT063325                      "</f>
        <v xml:space="preserve">CT063325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9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1</v>
      </c>
      <c r="BI33">
        <v>6.8</v>
      </c>
      <c r="BJ33">
        <v>12.1</v>
      </c>
      <c r="BK33">
        <v>13</v>
      </c>
      <c r="BL33">
        <v>99.71</v>
      </c>
      <c r="BM33">
        <v>14.96</v>
      </c>
      <c r="BN33">
        <v>114.67</v>
      </c>
      <c r="BO33">
        <v>114.67</v>
      </c>
      <c r="BQ33" t="s">
        <v>229</v>
      </c>
      <c r="BR33" t="s">
        <v>84</v>
      </c>
      <c r="BS33" s="2">
        <v>44174</v>
      </c>
      <c r="BT33" s="3">
        <v>0.38055555555555554</v>
      </c>
      <c r="BU33" t="s">
        <v>230</v>
      </c>
      <c r="BV33" t="s">
        <v>86</v>
      </c>
      <c r="BY33">
        <v>60568.2</v>
      </c>
      <c r="CA33" t="s">
        <v>231</v>
      </c>
      <c r="CC33" t="s">
        <v>227</v>
      </c>
      <c r="CD33">
        <v>1459</v>
      </c>
      <c r="CE33" t="s">
        <v>88</v>
      </c>
      <c r="CF33" s="2">
        <v>44174</v>
      </c>
      <c r="CI33">
        <v>2</v>
      </c>
      <c r="CJ33">
        <v>2</v>
      </c>
      <c r="CK33" t="s">
        <v>89</v>
      </c>
      <c r="CL33" t="s">
        <v>90</v>
      </c>
    </row>
    <row r="34" spans="1:90" x14ac:dyDescent="0.25">
      <c r="A34" t="s">
        <v>72</v>
      </c>
      <c r="B34" t="s">
        <v>73</v>
      </c>
      <c r="C34" t="s">
        <v>74</v>
      </c>
      <c r="E34" t="str">
        <f>"GAB2001158"</f>
        <v>GAB2001158</v>
      </c>
      <c r="F34" s="2">
        <v>44168</v>
      </c>
      <c r="G34">
        <v>202106</v>
      </c>
      <c r="H34" t="s">
        <v>75</v>
      </c>
      <c r="I34" t="s">
        <v>76</v>
      </c>
      <c r="J34" t="s">
        <v>77</v>
      </c>
      <c r="K34" t="s">
        <v>78</v>
      </c>
      <c r="L34" t="s">
        <v>152</v>
      </c>
      <c r="M34" t="s">
        <v>153</v>
      </c>
      <c r="N34" t="s">
        <v>232</v>
      </c>
      <c r="O34" t="s">
        <v>82</v>
      </c>
      <c r="P34" t="str">
        <f>"CT063237                      "</f>
        <v xml:space="preserve">CT063237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9.3800000000000008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1</v>
      </c>
      <c r="BI34">
        <v>6.3</v>
      </c>
      <c r="BJ34">
        <v>15.2</v>
      </c>
      <c r="BK34">
        <v>16</v>
      </c>
      <c r="BL34">
        <v>103.76</v>
      </c>
      <c r="BM34">
        <v>15.56</v>
      </c>
      <c r="BN34">
        <v>119.32</v>
      </c>
      <c r="BO34">
        <v>119.32</v>
      </c>
      <c r="BQ34" t="s">
        <v>233</v>
      </c>
      <c r="BR34" t="s">
        <v>84</v>
      </c>
      <c r="BS34" s="2">
        <v>44172</v>
      </c>
      <c r="BT34" s="3">
        <v>0.66666666666666663</v>
      </c>
      <c r="BU34" t="s">
        <v>234</v>
      </c>
      <c r="BV34" t="s">
        <v>86</v>
      </c>
      <c r="BY34">
        <v>75792.600000000006</v>
      </c>
      <c r="CA34" t="s">
        <v>157</v>
      </c>
      <c r="CC34" t="s">
        <v>153</v>
      </c>
      <c r="CD34">
        <v>9301</v>
      </c>
      <c r="CE34" t="s">
        <v>88</v>
      </c>
      <c r="CF34" s="2">
        <v>44173</v>
      </c>
      <c r="CI34">
        <v>2</v>
      </c>
      <c r="CJ34">
        <v>2</v>
      </c>
      <c r="CK34" t="s">
        <v>89</v>
      </c>
      <c r="CL34" t="s">
        <v>90</v>
      </c>
    </row>
    <row r="35" spans="1:90" x14ac:dyDescent="0.25">
      <c r="A35" t="s">
        <v>72</v>
      </c>
      <c r="B35" t="s">
        <v>73</v>
      </c>
      <c r="C35" t="s">
        <v>74</v>
      </c>
      <c r="E35" t="str">
        <f>"GAB2001208"</f>
        <v>GAB2001208</v>
      </c>
      <c r="F35" s="2">
        <v>44172</v>
      </c>
      <c r="G35">
        <v>202106</v>
      </c>
      <c r="H35" t="s">
        <v>75</v>
      </c>
      <c r="I35" t="s">
        <v>76</v>
      </c>
      <c r="J35" t="s">
        <v>77</v>
      </c>
      <c r="K35" t="s">
        <v>78</v>
      </c>
      <c r="L35" t="s">
        <v>183</v>
      </c>
      <c r="M35" t="s">
        <v>184</v>
      </c>
      <c r="N35" t="s">
        <v>235</v>
      </c>
      <c r="O35" t="s">
        <v>82</v>
      </c>
      <c r="P35" t="str">
        <f>"CT063416                      "</f>
        <v xml:space="preserve">CT063416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9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1</v>
      </c>
      <c r="BI35">
        <v>0.7</v>
      </c>
      <c r="BJ35">
        <v>1.7</v>
      </c>
      <c r="BK35">
        <v>2</v>
      </c>
      <c r="BL35">
        <v>99.71</v>
      </c>
      <c r="BM35">
        <v>14.96</v>
      </c>
      <c r="BN35">
        <v>114.67</v>
      </c>
      <c r="BO35">
        <v>114.67</v>
      </c>
      <c r="BQ35" t="s">
        <v>236</v>
      </c>
      <c r="BR35" t="s">
        <v>84</v>
      </c>
      <c r="BS35" s="2">
        <v>44174</v>
      </c>
      <c r="BT35" s="3">
        <v>0.46249999999999997</v>
      </c>
      <c r="BU35" t="s">
        <v>237</v>
      </c>
      <c r="BV35" t="s">
        <v>86</v>
      </c>
      <c r="BY35">
        <v>8701.44</v>
      </c>
      <c r="CC35" t="s">
        <v>184</v>
      </c>
      <c r="CD35">
        <v>1684</v>
      </c>
      <c r="CE35" t="s">
        <v>88</v>
      </c>
      <c r="CF35" s="2">
        <v>44175</v>
      </c>
      <c r="CI35">
        <v>2</v>
      </c>
      <c r="CJ35">
        <v>2</v>
      </c>
      <c r="CK35" t="s">
        <v>89</v>
      </c>
      <c r="CL35" t="s">
        <v>90</v>
      </c>
    </row>
    <row r="36" spans="1:90" x14ac:dyDescent="0.25">
      <c r="A36" t="s">
        <v>72</v>
      </c>
      <c r="B36" t="s">
        <v>73</v>
      </c>
      <c r="C36" t="s">
        <v>74</v>
      </c>
      <c r="E36" t="str">
        <f>"GAB2001174"</f>
        <v>GAB2001174</v>
      </c>
      <c r="F36" s="2">
        <v>44168</v>
      </c>
      <c r="G36">
        <v>202106</v>
      </c>
      <c r="H36" t="s">
        <v>75</v>
      </c>
      <c r="I36" t="s">
        <v>76</v>
      </c>
      <c r="J36" t="s">
        <v>77</v>
      </c>
      <c r="K36" t="s">
        <v>78</v>
      </c>
      <c r="L36" t="s">
        <v>135</v>
      </c>
      <c r="M36" t="s">
        <v>136</v>
      </c>
      <c r="N36" t="s">
        <v>238</v>
      </c>
      <c r="O36" t="s">
        <v>82</v>
      </c>
      <c r="P36" t="str">
        <f>"CT063365                      "</f>
        <v xml:space="preserve">CT063365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9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1</v>
      </c>
      <c r="BI36">
        <v>0.3</v>
      </c>
      <c r="BJ36">
        <v>2.4</v>
      </c>
      <c r="BK36">
        <v>3</v>
      </c>
      <c r="BL36">
        <v>99.71</v>
      </c>
      <c r="BM36">
        <v>14.96</v>
      </c>
      <c r="BN36">
        <v>114.67</v>
      </c>
      <c r="BO36">
        <v>114.67</v>
      </c>
      <c r="BQ36" t="s">
        <v>239</v>
      </c>
      <c r="BR36" t="s">
        <v>84</v>
      </c>
      <c r="BS36" s="2">
        <v>44172</v>
      </c>
      <c r="BT36" s="3">
        <v>0.42152777777777778</v>
      </c>
      <c r="BU36" t="s">
        <v>240</v>
      </c>
      <c r="BV36" t="s">
        <v>86</v>
      </c>
      <c r="BY36">
        <v>11823.84</v>
      </c>
      <c r="CA36" t="s">
        <v>241</v>
      </c>
      <c r="CC36" t="s">
        <v>136</v>
      </c>
      <c r="CD36">
        <v>4001</v>
      </c>
      <c r="CE36" t="s">
        <v>88</v>
      </c>
      <c r="CF36" s="2">
        <v>44172</v>
      </c>
      <c r="CI36">
        <v>2</v>
      </c>
      <c r="CJ36">
        <v>2</v>
      </c>
      <c r="CK36" t="s">
        <v>89</v>
      </c>
      <c r="CL36" t="s">
        <v>90</v>
      </c>
    </row>
    <row r="37" spans="1:90" x14ac:dyDescent="0.25">
      <c r="A37" t="s">
        <v>72</v>
      </c>
      <c r="B37" t="s">
        <v>73</v>
      </c>
      <c r="C37" t="s">
        <v>74</v>
      </c>
      <c r="E37" t="str">
        <f>"GAB2001206"</f>
        <v>GAB2001206</v>
      </c>
      <c r="F37" s="2">
        <v>44172</v>
      </c>
      <c r="G37">
        <v>202106</v>
      </c>
      <c r="H37" t="s">
        <v>75</v>
      </c>
      <c r="I37" t="s">
        <v>76</v>
      </c>
      <c r="J37" t="s">
        <v>77</v>
      </c>
      <c r="K37" t="s">
        <v>78</v>
      </c>
      <c r="L37" t="s">
        <v>183</v>
      </c>
      <c r="M37" t="s">
        <v>184</v>
      </c>
      <c r="N37" t="s">
        <v>242</v>
      </c>
      <c r="O37" t="s">
        <v>82</v>
      </c>
      <c r="P37" t="str">
        <f>"CT 063319                     "</f>
        <v xml:space="preserve">CT 063319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9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1</v>
      </c>
      <c r="BI37">
        <v>1.1000000000000001</v>
      </c>
      <c r="BJ37">
        <v>6.2</v>
      </c>
      <c r="BK37">
        <v>7</v>
      </c>
      <c r="BL37">
        <v>99.71</v>
      </c>
      <c r="BM37">
        <v>14.96</v>
      </c>
      <c r="BN37">
        <v>114.67</v>
      </c>
      <c r="BO37">
        <v>114.67</v>
      </c>
      <c r="BQ37" t="s">
        <v>243</v>
      </c>
      <c r="BR37" t="s">
        <v>84</v>
      </c>
      <c r="BS37" s="2">
        <v>44174</v>
      </c>
      <c r="BT37" s="3">
        <v>0.55208333333333337</v>
      </c>
      <c r="BU37" t="s">
        <v>244</v>
      </c>
      <c r="BV37" t="s">
        <v>86</v>
      </c>
      <c r="BY37">
        <v>30844.799999999999</v>
      </c>
      <c r="CC37" t="s">
        <v>184</v>
      </c>
      <c r="CD37">
        <v>1692</v>
      </c>
      <c r="CE37" t="s">
        <v>88</v>
      </c>
      <c r="CF37" s="2">
        <v>44175</v>
      </c>
      <c r="CI37">
        <v>2</v>
      </c>
      <c r="CJ37">
        <v>2</v>
      </c>
      <c r="CK37" t="s">
        <v>89</v>
      </c>
      <c r="CL37" t="s">
        <v>90</v>
      </c>
    </row>
    <row r="38" spans="1:90" x14ac:dyDescent="0.25">
      <c r="A38" t="s">
        <v>72</v>
      </c>
      <c r="B38" t="s">
        <v>73</v>
      </c>
      <c r="C38" t="s">
        <v>74</v>
      </c>
      <c r="E38" t="str">
        <f>"GAB2001114"</f>
        <v>GAB2001114</v>
      </c>
      <c r="F38" s="2">
        <v>44166</v>
      </c>
      <c r="G38">
        <v>202106</v>
      </c>
      <c r="H38" t="s">
        <v>75</v>
      </c>
      <c r="I38" t="s">
        <v>76</v>
      </c>
      <c r="J38" t="s">
        <v>77</v>
      </c>
      <c r="K38" t="s">
        <v>78</v>
      </c>
      <c r="L38" t="s">
        <v>152</v>
      </c>
      <c r="M38" t="s">
        <v>153</v>
      </c>
      <c r="N38" t="s">
        <v>245</v>
      </c>
      <c r="O38" t="s">
        <v>82</v>
      </c>
      <c r="P38" t="str">
        <f>"CT063286                      "</f>
        <v xml:space="preserve">CT063286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9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1</v>
      </c>
      <c r="BI38">
        <v>1.5</v>
      </c>
      <c r="BJ38">
        <v>2.6</v>
      </c>
      <c r="BK38">
        <v>3</v>
      </c>
      <c r="BL38">
        <v>99.71</v>
      </c>
      <c r="BM38">
        <v>14.96</v>
      </c>
      <c r="BN38">
        <v>114.67</v>
      </c>
      <c r="BO38">
        <v>114.67</v>
      </c>
      <c r="BQ38" t="s">
        <v>246</v>
      </c>
      <c r="BR38" t="s">
        <v>84</v>
      </c>
      <c r="BS38" s="2">
        <v>44168</v>
      </c>
      <c r="BT38" s="3">
        <v>0.49861111111111112</v>
      </c>
      <c r="BU38" t="s">
        <v>247</v>
      </c>
      <c r="BV38" t="s">
        <v>86</v>
      </c>
      <c r="BY38">
        <v>13137.6</v>
      </c>
      <c r="CA38" t="s">
        <v>248</v>
      </c>
      <c r="CC38" t="s">
        <v>153</v>
      </c>
      <c r="CD38">
        <v>9301</v>
      </c>
      <c r="CE38" t="s">
        <v>88</v>
      </c>
      <c r="CF38" s="2">
        <v>44172</v>
      </c>
      <c r="CI38">
        <v>2</v>
      </c>
      <c r="CJ38">
        <v>2</v>
      </c>
      <c r="CK38" t="s">
        <v>89</v>
      </c>
      <c r="CL38" t="s">
        <v>90</v>
      </c>
    </row>
    <row r="39" spans="1:90" x14ac:dyDescent="0.25">
      <c r="A39" t="s">
        <v>72</v>
      </c>
      <c r="B39" t="s">
        <v>73</v>
      </c>
      <c r="C39" t="s">
        <v>74</v>
      </c>
      <c r="E39" t="str">
        <f>"GAB2001200"</f>
        <v>GAB2001200</v>
      </c>
      <c r="F39" s="2">
        <v>44172</v>
      </c>
      <c r="G39">
        <v>202106</v>
      </c>
      <c r="H39" t="s">
        <v>75</v>
      </c>
      <c r="I39" t="s">
        <v>76</v>
      </c>
      <c r="J39" t="s">
        <v>77</v>
      </c>
      <c r="K39" t="s">
        <v>78</v>
      </c>
      <c r="L39" t="s">
        <v>79</v>
      </c>
      <c r="M39" t="s">
        <v>80</v>
      </c>
      <c r="N39" t="s">
        <v>249</v>
      </c>
      <c r="O39" t="s">
        <v>82</v>
      </c>
      <c r="P39" t="str">
        <f>"CT063387                      "</f>
        <v xml:space="preserve">CT063387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9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1</v>
      </c>
      <c r="BI39">
        <v>1.1000000000000001</v>
      </c>
      <c r="BJ39">
        <v>2.2999999999999998</v>
      </c>
      <c r="BK39">
        <v>3</v>
      </c>
      <c r="BL39">
        <v>99.71</v>
      </c>
      <c r="BM39">
        <v>14.96</v>
      </c>
      <c r="BN39">
        <v>114.67</v>
      </c>
      <c r="BO39">
        <v>114.67</v>
      </c>
      <c r="BQ39" t="s">
        <v>250</v>
      </c>
      <c r="BR39" t="s">
        <v>84</v>
      </c>
      <c r="BS39" s="2">
        <v>44175</v>
      </c>
      <c r="BT39" s="3">
        <v>0.38750000000000001</v>
      </c>
      <c r="BU39" t="s">
        <v>251</v>
      </c>
      <c r="BV39" t="s">
        <v>86</v>
      </c>
      <c r="BY39">
        <v>11559.32</v>
      </c>
      <c r="CA39" t="s">
        <v>252</v>
      </c>
      <c r="CC39" t="s">
        <v>80</v>
      </c>
      <c r="CD39">
        <v>3201</v>
      </c>
      <c r="CE39" t="s">
        <v>88</v>
      </c>
      <c r="CF39" s="2">
        <v>44176</v>
      </c>
      <c r="CI39">
        <v>3</v>
      </c>
      <c r="CJ39">
        <v>3</v>
      </c>
      <c r="CK39" t="s">
        <v>89</v>
      </c>
      <c r="CL39" t="s">
        <v>90</v>
      </c>
    </row>
    <row r="40" spans="1:90" x14ac:dyDescent="0.25">
      <c r="A40" t="s">
        <v>72</v>
      </c>
      <c r="B40" t="s">
        <v>73</v>
      </c>
      <c r="C40" t="s">
        <v>74</v>
      </c>
      <c r="E40" t="str">
        <f>"GAB2001111"</f>
        <v>GAB2001111</v>
      </c>
      <c r="F40" s="2">
        <v>44166</v>
      </c>
      <c r="G40">
        <v>202106</v>
      </c>
      <c r="H40" t="s">
        <v>75</v>
      </c>
      <c r="I40" t="s">
        <v>76</v>
      </c>
      <c r="J40" t="s">
        <v>77</v>
      </c>
      <c r="K40" t="s">
        <v>78</v>
      </c>
      <c r="L40" t="s">
        <v>183</v>
      </c>
      <c r="M40" t="s">
        <v>184</v>
      </c>
      <c r="N40" t="s">
        <v>235</v>
      </c>
      <c r="O40" t="s">
        <v>82</v>
      </c>
      <c r="P40" t="str">
        <f>"CT063280                      "</f>
        <v xml:space="preserve">CT063280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9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1</v>
      </c>
      <c r="BI40">
        <v>0.4</v>
      </c>
      <c r="BJ40">
        <v>2.9</v>
      </c>
      <c r="BK40">
        <v>3</v>
      </c>
      <c r="BL40">
        <v>99.71</v>
      </c>
      <c r="BM40">
        <v>14.96</v>
      </c>
      <c r="BN40">
        <v>114.67</v>
      </c>
      <c r="BO40">
        <v>114.67</v>
      </c>
      <c r="BQ40" t="s">
        <v>236</v>
      </c>
      <c r="BR40" t="s">
        <v>84</v>
      </c>
      <c r="BS40" s="2">
        <v>44167</v>
      </c>
      <c r="BT40" s="3">
        <v>0.35416666666666669</v>
      </c>
      <c r="BU40" t="s">
        <v>237</v>
      </c>
      <c r="BV40" t="s">
        <v>86</v>
      </c>
      <c r="BY40">
        <v>14622.75</v>
      </c>
      <c r="CC40" t="s">
        <v>184</v>
      </c>
      <c r="CD40">
        <v>1684</v>
      </c>
      <c r="CE40" t="s">
        <v>88</v>
      </c>
      <c r="CF40" s="2">
        <v>44168</v>
      </c>
      <c r="CI40">
        <v>7</v>
      </c>
      <c r="CJ40">
        <v>1</v>
      </c>
      <c r="CK40" t="s">
        <v>89</v>
      </c>
      <c r="CL40" t="s">
        <v>90</v>
      </c>
    </row>
    <row r="41" spans="1:90" x14ac:dyDescent="0.25">
      <c r="A41" t="s">
        <v>72</v>
      </c>
      <c r="B41" t="s">
        <v>73</v>
      </c>
      <c r="C41" t="s">
        <v>74</v>
      </c>
      <c r="E41" t="str">
        <f>"GAB2001201"</f>
        <v>GAB2001201</v>
      </c>
      <c r="F41" s="2">
        <v>44172</v>
      </c>
      <c r="G41">
        <v>202106</v>
      </c>
      <c r="H41" t="s">
        <v>75</v>
      </c>
      <c r="I41" t="s">
        <v>76</v>
      </c>
      <c r="J41" t="s">
        <v>77</v>
      </c>
      <c r="K41" t="s">
        <v>78</v>
      </c>
      <c r="L41" t="s">
        <v>91</v>
      </c>
      <c r="M41" t="s">
        <v>92</v>
      </c>
      <c r="N41" t="s">
        <v>253</v>
      </c>
      <c r="O41" t="s">
        <v>82</v>
      </c>
      <c r="P41" t="str">
        <f>"CT063377                      "</f>
        <v xml:space="preserve">CT063377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9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1</v>
      </c>
      <c r="BI41">
        <v>1.6</v>
      </c>
      <c r="BJ41">
        <v>2.8</v>
      </c>
      <c r="BK41">
        <v>3</v>
      </c>
      <c r="BL41">
        <v>99.71</v>
      </c>
      <c r="BM41">
        <v>14.96</v>
      </c>
      <c r="BN41">
        <v>114.67</v>
      </c>
      <c r="BO41">
        <v>114.67</v>
      </c>
      <c r="BQ41" t="s">
        <v>254</v>
      </c>
      <c r="BR41" t="s">
        <v>84</v>
      </c>
      <c r="BS41" s="2">
        <v>44176</v>
      </c>
      <c r="BT41" s="3">
        <v>0.57361111111111118</v>
      </c>
      <c r="BU41" t="s">
        <v>255</v>
      </c>
      <c r="BV41" t="s">
        <v>90</v>
      </c>
      <c r="BW41" t="s">
        <v>96</v>
      </c>
      <c r="BX41" t="s">
        <v>97</v>
      </c>
      <c r="BY41">
        <v>13760.67</v>
      </c>
      <c r="CC41" t="s">
        <v>92</v>
      </c>
      <c r="CD41">
        <v>2</v>
      </c>
      <c r="CE41" t="s">
        <v>88</v>
      </c>
      <c r="CF41" s="2">
        <v>44179</v>
      </c>
      <c r="CI41">
        <v>2</v>
      </c>
      <c r="CJ41">
        <v>4</v>
      </c>
      <c r="CK41" t="s">
        <v>89</v>
      </c>
      <c r="CL41" t="s">
        <v>90</v>
      </c>
    </row>
    <row r="42" spans="1:90" x14ac:dyDescent="0.25">
      <c r="A42" t="s">
        <v>72</v>
      </c>
      <c r="B42" t="s">
        <v>73</v>
      </c>
      <c r="C42" t="s">
        <v>74</v>
      </c>
      <c r="E42" t="str">
        <f>"GAB2001112"</f>
        <v>GAB2001112</v>
      </c>
      <c r="F42" s="2">
        <v>44166</v>
      </c>
      <c r="G42">
        <v>202106</v>
      </c>
      <c r="H42" t="s">
        <v>75</v>
      </c>
      <c r="I42" t="s">
        <v>76</v>
      </c>
      <c r="J42" t="s">
        <v>77</v>
      </c>
      <c r="K42" t="s">
        <v>78</v>
      </c>
      <c r="L42" t="s">
        <v>135</v>
      </c>
      <c r="M42" t="s">
        <v>136</v>
      </c>
      <c r="N42" t="s">
        <v>256</v>
      </c>
      <c r="O42" t="s">
        <v>82</v>
      </c>
      <c r="P42" t="str">
        <f>"CT063094                      "</f>
        <v xml:space="preserve">CT063094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11.31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1</v>
      </c>
      <c r="BI42">
        <v>20.2</v>
      </c>
      <c r="BJ42">
        <v>15.2</v>
      </c>
      <c r="BK42">
        <v>21</v>
      </c>
      <c r="BL42">
        <v>124.04</v>
      </c>
      <c r="BM42">
        <v>18.61</v>
      </c>
      <c r="BN42">
        <v>142.65</v>
      </c>
      <c r="BO42">
        <v>142.65</v>
      </c>
      <c r="BQ42" t="s">
        <v>257</v>
      </c>
      <c r="BR42" t="s">
        <v>84</v>
      </c>
      <c r="BS42" s="2">
        <v>44169</v>
      </c>
      <c r="BT42" s="3">
        <v>0.34027777777777773</v>
      </c>
      <c r="BU42" t="s">
        <v>258</v>
      </c>
      <c r="BV42" t="s">
        <v>90</v>
      </c>
      <c r="BW42" t="s">
        <v>96</v>
      </c>
      <c r="BX42" t="s">
        <v>160</v>
      </c>
      <c r="BY42">
        <v>76069.350000000006</v>
      </c>
      <c r="CA42" t="s">
        <v>241</v>
      </c>
      <c r="CC42" t="s">
        <v>136</v>
      </c>
      <c r="CD42">
        <v>4000</v>
      </c>
      <c r="CE42" t="s">
        <v>88</v>
      </c>
      <c r="CF42" s="2">
        <v>44172</v>
      </c>
      <c r="CI42">
        <v>2</v>
      </c>
      <c r="CJ42">
        <v>3</v>
      </c>
      <c r="CK42" t="s">
        <v>89</v>
      </c>
      <c r="CL42" t="s">
        <v>90</v>
      </c>
    </row>
    <row r="43" spans="1:90" x14ac:dyDescent="0.25">
      <c r="A43" t="s">
        <v>72</v>
      </c>
      <c r="B43" t="s">
        <v>73</v>
      </c>
      <c r="C43" t="s">
        <v>74</v>
      </c>
      <c r="E43" t="str">
        <f>"GAB2001204"</f>
        <v>GAB2001204</v>
      </c>
      <c r="F43" s="2">
        <v>44172</v>
      </c>
      <c r="G43">
        <v>202106</v>
      </c>
      <c r="H43" t="s">
        <v>75</v>
      </c>
      <c r="I43" t="s">
        <v>76</v>
      </c>
      <c r="J43" t="s">
        <v>77</v>
      </c>
      <c r="K43" t="s">
        <v>78</v>
      </c>
      <c r="L43" t="s">
        <v>259</v>
      </c>
      <c r="M43" t="s">
        <v>260</v>
      </c>
      <c r="N43" t="s">
        <v>261</v>
      </c>
      <c r="O43" t="s">
        <v>82</v>
      </c>
      <c r="P43" t="str">
        <f>"CT063407                      "</f>
        <v xml:space="preserve">CT063407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13.19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1</v>
      </c>
      <c r="BI43">
        <v>1</v>
      </c>
      <c r="BJ43">
        <v>1.7</v>
      </c>
      <c r="BK43">
        <v>2</v>
      </c>
      <c r="BL43">
        <v>143.80000000000001</v>
      </c>
      <c r="BM43">
        <v>21.57</v>
      </c>
      <c r="BN43">
        <v>165.37</v>
      </c>
      <c r="BO43">
        <v>165.37</v>
      </c>
      <c r="BQ43" t="s">
        <v>132</v>
      </c>
      <c r="BR43" t="s">
        <v>84</v>
      </c>
      <c r="BS43" s="2">
        <v>44175</v>
      </c>
      <c r="BT43" s="3">
        <v>0.3298611111111111</v>
      </c>
      <c r="BU43" t="s">
        <v>262</v>
      </c>
      <c r="BV43" t="s">
        <v>86</v>
      </c>
      <c r="BY43">
        <v>8700.6200000000008</v>
      </c>
      <c r="CC43" t="s">
        <v>260</v>
      </c>
      <c r="CD43">
        <v>6265</v>
      </c>
      <c r="CE43" t="s">
        <v>88</v>
      </c>
      <c r="CF43" s="2">
        <v>44179</v>
      </c>
      <c r="CI43">
        <v>4</v>
      </c>
      <c r="CJ43">
        <v>3</v>
      </c>
      <c r="CK43" t="s">
        <v>134</v>
      </c>
      <c r="CL43" t="s">
        <v>90</v>
      </c>
    </row>
    <row r="44" spans="1:90" x14ac:dyDescent="0.25">
      <c r="A44" t="s">
        <v>72</v>
      </c>
      <c r="B44" t="s">
        <v>73</v>
      </c>
      <c r="C44" t="s">
        <v>74</v>
      </c>
      <c r="E44" t="str">
        <f>"GAB2001121"</f>
        <v>GAB2001121</v>
      </c>
      <c r="F44" s="2">
        <v>44166</v>
      </c>
      <c r="G44">
        <v>202106</v>
      </c>
      <c r="H44" t="s">
        <v>75</v>
      </c>
      <c r="I44" t="s">
        <v>76</v>
      </c>
      <c r="J44" t="s">
        <v>77</v>
      </c>
      <c r="K44" t="s">
        <v>78</v>
      </c>
      <c r="L44" t="s">
        <v>183</v>
      </c>
      <c r="M44" t="s">
        <v>184</v>
      </c>
      <c r="N44" t="s">
        <v>263</v>
      </c>
      <c r="O44" t="s">
        <v>82</v>
      </c>
      <c r="P44" t="str">
        <f>"CT063296                      "</f>
        <v xml:space="preserve">CT063296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9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0.7</v>
      </c>
      <c r="BJ44">
        <v>1.7</v>
      </c>
      <c r="BK44">
        <v>2</v>
      </c>
      <c r="BL44">
        <v>99.71</v>
      </c>
      <c r="BM44">
        <v>14.96</v>
      </c>
      <c r="BN44">
        <v>114.67</v>
      </c>
      <c r="BO44">
        <v>114.67</v>
      </c>
      <c r="BQ44" t="s">
        <v>264</v>
      </c>
      <c r="BR44" t="s">
        <v>84</v>
      </c>
      <c r="BS44" s="2">
        <v>44169</v>
      </c>
      <c r="BT44" s="3">
        <v>0.35069444444444442</v>
      </c>
      <c r="BU44" t="s">
        <v>265</v>
      </c>
      <c r="BV44" t="s">
        <v>86</v>
      </c>
      <c r="BY44">
        <v>8464.83</v>
      </c>
      <c r="CC44" t="s">
        <v>184</v>
      </c>
      <c r="CD44">
        <v>1682</v>
      </c>
      <c r="CE44" t="s">
        <v>88</v>
      </c>
      <c r="CF44" s="2">
        <v>44170</v>
      </c>
      <c r="CI44">
        <v>7</v>
      </c>
      <c r="CJ44">
        <v>3</v>
      </c>
      <c r="CK44" t="s">
        <v>89</v>
      </c>
      <c r="CL44" t="s">
        <v>90</v>
      </c>
    </row>
    <row r="45" spans="1:90" x14ac:dyDescent="0.25">
      <c r="A45" t="s">
        <v>72</v>
      </c>
      <c r="B45" t="s">
        <v>73</v>
      </c>
      <c r="C45" t="s">
        <v>74</v>
      </c>
      <c r="E45" t="str">
        <f>"GAB2001205"</f>
        <v>GAB2001205</v>
      </c>
      <c r="F45" s="2">
        <v>44172</v>
      </c>
      <c r="G45">
        <v>202106</v>
      </c>
      <c r="H45" t="s">
        <v>75</v>
      </c>
      <c r="I45" t="s">
        <v>76</v>
      </c>
      <c r="J45" t="s">
        <v>77</v>
      </c>
      <c r="K45" t="s">
        <v>78</v>
      </c>
      <c r="L45" t="s">
        <v>114</v>
      </c>
      <c r="M45" t="s">
        <v>115</v>
      </c>
      <c r="N45" t="s">
        <v>266</v>
      </c>
      <c r="O45" t="s">
        <v>82</v>
      </c>
      <c r="P45" t="str">
        <f>"CT063295                      "</f>
        <v xml:space="preserve">CT063295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13.62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1</v>
      </c>
      <c r="BI45">
        <v>16.3</v>
      </c>
      <c r="BJ45">
        <v>26.5</v>
      </c>
      <c r="BK45">
        <v>27</v>
      </c>
      <c r="BL45">
        <v>148.37</v>
      </c>
      <c r="BM45">
        <v>22.26</v>
      </c>
      <c r="BN45">
        <v>170.63</v>
      </c>
      <c r="BO45">
        <v>170.63</v>
      </c>
      <c r="BQ45" t="s">
        <v>267</v>
      </c>
      <c r="BR45" t="s">
        <v>84</v>
      </c>
      <c r="BS45" s="2">
        <v>44174</v>
      </c>
      <c r="BT45" s="3">
        <v>0.5</v>
      </c>
      <c r="BU45" t="s">
        <v>268</v>
      </c>
      <c r="BV45" t="s">
        <v>86</v>
      </c>
      <c r="BY45">
        <v>132277.75</v>
      </c>
      <c r="CC45" t="s">
        <v>115</v>
      </c>
      <c r="CD45">
        <v>2196</v>
      </c>
      <c r="CE45" t="s">
        <v>88</v>
      </c>
      <c r="CF45" s="2">
        <v>44175</v>
      </c>
      <c r="CI45">
        <v>2</v>
      </c>
      <c r="CJ45">
        <v>2</v>
      </c>
      <c r="CK45" t="s">
        <v>89</v>
      </c>
      <c r="CL45" t="s">
        <v>90</v>
      </c>
    </row>
    <row r="46" spans="1:90" x14ac:dyDescent="0.25">
      <c r="A46" t="s">
        <v>72</v>
      </c>
      <c r="B46" t="s">
        <v>73</v>
      </c>
      <c r="C46" t="s">
        <v>74</v>
      </c>
      <c r="E46" t="str">
        <f>"GAB2001113"</f>
        <v>GAB2001113</v>
      </c>
      <c r="F46" s="2">
        <v>44166</v>
      </c>
      <c r="G46">
        <v>202106</v>
      </c>
      <c r="H46" t="s">
        <v>75</v>
      </c>
      <c r="I46" t="s">
        <v>76</v>
      </c>
      <c r="J46" t="s">
        <v>77</v>
      </c>
      <c r="K46" t="s">
        <v>78</v>
      </c>
      <c r="L46" t="s">
        <v>75</v>
      </c>
      <c r="M46" t="s">
        <v>76</v>
      </c>
      <c r="N46" t="s">
        <v>269</v>
      </c>
      <c r="O46" t="s">
        <v>82</v>
      </c>
      <c r="P46" t="str">
        <f>"CT063199                      "</f>
        <v xml:space="preserve">CT063199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7.01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1</v>
      </c>
      <c r="BI46">
        <v>12.6</v>
      </c>
      <c r="BJ46">
        <v>18.3</v>
      </c>
      <c r="BK46">
        <v>19</v>
      </c>
      <c r="BL46">
        <v>78.77</v>
      </c>
      <c r="BM46">
        <v>11.82</v>
      </c>
      <c r="BN46">
        <v>90.59</v>
      </c>
      <c r="BO46">
        <v>90.59</v>
      </c>
      <c r="BQ46" t="s">
        <v>270</v>
      </c>
      <c r="BR46" t="s">
        <v>84</v>
      </c>
      <c r="BS46" s="2">
        <v>44167</v>
      </c>
      <c r="BT46" s="3">
        <v>0.42222222222222222</v>
      </c>
      <c r="BU46" t="s">
        <v>271</v>
      </c>
      <c r="BV46" t="s">
        <v>86</v>
      </c>
      <c r="BY46">
        <v>91315.199999999997</v>
      </c>
      <c r="CA46" t="s">
        <v>272</v>
      </c>
      <c r="CC46" t="s">
        <v>76</v>
      </c>
      <c r="CD46">
        <v>7579</v>
      </c>
      <c r="CE46" t="s">
        <v>88</v>
      </c>
      <c r="CF46" s="2">
        <v>44168</v>
      </c>
      <c r="CI46">
        <v>1</v>
      </c>
      <c r="CJ46">
        <v>1</v>
      </c>
      <c r="CK46" t="s">
        <v>192</v>
      </c>
      <c r="CL46" t="s">
        <v>90</v>
      </c>
    </row>
    <row r="47" spans="1:90" x14ac:dyDescent="0.25">
      <c r="A47" t="s">
        <v>72</v>
      </c>
      <c r="B47" t="s">
        <v>73</v>
      </c>
      <c r="C47" t="s">
        <v>74</v>
      </c>
      <c r="E47" t="str">
        <f>"GAB2001120"</f>
        <v>GAB2001120</v>
      </c>
      <c r="F47" s="2">
        <v>44166</v>
      </c>
      <c r="G47">
        <v>202106</v>
      </c>
      <c r="H47" t="s">
        <v>75</v>
      </c>
      <c r="I47" t="s">
        <v>76</v>
      </c>
      <c r="J47" t="s">
        <v>77</v>
      </c>
      <c r="K47" t="s">
        <v>78</v>
      </c>
      <c r="L47" t="s">
        <v>273</v>
      </c>
      <c r="M47" t="s">
        <v>274</v>
      </c>
      <c r="N47" t="s">
        <v>275</v>
      </c>
      <c r="O47" t="s">
        <v>82</v>
      </c>
      <c r="P47" t="str">
        <f>"CT063153                      "</f>
        <v xml:space="preserve">CT063153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10.72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1</v>
      </c>
      <c r="BI47">
        <v>6.6</v>
      </c>
      <c r="BJ47">
        <v>10.3</v>
      </c>
      <c r="BK47">
        <v>11</v>
      </c>
      <c r="BL47">
        <v>117.78</v>
      </c>
      <c r="BM47">
        <v>17.670000000000002</v>
      </c>
      <c r="BN47">
        <v>135.44999999999999</v>
      </c>
      <c r="BO47">
        <v>135.44999999999999</v>
      </c>
      <c r="BQ47" t="s">
        <v>276</v>
      </c>
      <c r="BR47" t="s">
        <v>84</v>
      </c>
      <c r="BS47" s="2">
        <v>44168</v>
      </c>
      <c r="BT47" s="3">
        <v>0.36180555555555555</v>
      </c>
      <c r="BU47" t="s">
        <v>277</v>
      </c>
      <c r="BV47" t="s">
        <v>86</v>
      </c>
      <c r="BY47">
        <v>51267.839999999997</v>
      </c>
      <c r="CA47" t="s">
        <v>278</v>
      </c>
      <c r="CC47" t="s">
        <v>274</v>
      </c>
      <c r="CD47">
        <v>1982</v>
      </c>
      <c r="CE47" t="s">
        <v>88</v>
      </c>
      <c r="CF47" s="2">
        <v>44169</v>
      </c>
      <c r="CI47">
        <v>2</v>
      </c>
      <c r="CJ47">
        <v>2</v>
      </c>
      <c r="CK47" t="s">
        <v>279</v>
      </c>
      <c r="CL47" t="s">
        <v>90</v>
      </c>
    </row>
    <row r="48" spans="1:90" x14ac:dyDescent="0.25">
      <c r="A48" t="s">
        <v>72</v>
      </c>
      <c r="B48" t="s">
        <v>73</v>
      </c>
      <c r="C48" t="s">
        <v>74</v>
      </c>
      <c r="E48" t="str">
        <f>"GAB2001122"</f>
        <v>GAB2001122</v>
      </c>
      <c r="F48" s="2">
        <v>44166</v>
      </c>
      <c r="G48">
        <v>202106</v>
      </c>
      <c r="H48" t="s">
        <v>75</v>
      </c>
      <c r="I48" t="s">
        <v>76</v>
      </c>
      <c r="J48" t="s">
        <v>77</v>
      </c>
      <c r="K48" t="s">
        <v>78</v>
      </c>
      <c r="L48" t="s">
        <v>280</v>
      </c>
      <c r="M48" t="s">
        <v>281</v>
      </c>
      <c r="N48" t="s">
        <v>282</v>
      </c>
      <c r="O48" t="s">
        <v>82</v>
      </c>
      <c r="P48" t="str">
        <f>"CT063299                      "</f>
        <v xml:space="preserve">CT063299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12.5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1</v>
      </c>
      <c r="BI48">
        <v>12</v>
      </c>
      <c r="BJ48">
        <v>24.8</v>
      </c>
      <c r="BK48">
        <v>25</v>
      </c>
      <c r="BL48">
        <v>136.54</v>
      </c>
      <c r="BM48">
        <v>20.48</v>
      </c>
      <c r="BN48">
        <v>157.02000000000001</v>
      </c>
      <c r="BO48">
        <v>157.02000000000001</v>
      </c>
      <c r="BQ48" t="s">
        <v>132</v>
      </c>
      <c r="BR48" t="s">
        <v>84</v>
      </c>
      <c r="BS48" s="2">
        <v>44168</v>
      </c>
      <c r="BT48" s="3">
        <v>0.45277777777777778</v>
      </c>
      <c r="BU48" t="s">
        <v>283</v>
      </c>
      <c r="BV48" t="s">
        <v>86</v>
      </c>
      <c r="BY48">
        <v>123750.33</v>
      </c>
      <c r="CA48" t="s">
        <v>284</v>
      </c>
      <c r="CC48" t="s">
        <v>281</v>
      </c>
      <c r="CD48">
        <v>5201</v>
      </c>
      <c r="CE48" t="s">
        <v>88</v>
      </c>
      <c r="CF48" s="2">
        <v>44168</v>
      </c>
      <c r="CI48">
        <v>2</v>
      </c>
      <c r="CJ48">
        <v>2</v>
      </c>
      <c r="CK48" t="s">
        <v>151</v>
      </c>
      <c r="CL48" t="s">
        <v>90</v>
      </c>
    </row>
    <row r="49" spans="1:90" x14ac:dyDescent="0.25">
      <c r="A49" t="s">
        <v>72</v>
      </c>
      <c r="B49" t="s">
        <v>73</v>
      </c>
      <c r="C49" t="s">
        <v>74</v>
      </c>
      <c r="E49" t="str">
        <f>"GAB2001144"</f>
        <v>GAB2001144</v>
      </c>
      <c r="F49" s="2">
        <v>44167</v>
      </c>
      <c r="G49">
        <v>202106</v>
      </c>
      <c r="H49" t="s">
        <v>75</v>
      </c>
      <c r="I49" t="s">
        <v>76</v>
      </c>
      <c r="J49" t="s">
        <v>77</v>
      </c>
      <c r="K49" t="s">
        <v>78</v>
      </c>
      <c r="L49" t="s">
        <v>91</v>
      </c>
      <c r="M49" t="s">
        <v>92</v>
      </c>
      <c r="N49" t="s">
        <v>285</v>
      </c>
      <c r="O49" t="s">
        <v>82</v>
      </c>
      <c r="P49" t="str">
        <f>"CT063321                      "</f>
        <v xml:space="preserve">CT063321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9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1</v>
      </c>
      <c r="BI49">
        <v>0.9</v>
      </c>
      <c r="BJ49">
        <v>1.7</v>
      </c>
      <c r="BK49">
        <v>2</v>
      </c>
      <c r="BL49">
        <v>99.71</v>
      </c>
      <c r="BM49">
        <v>14.96</v>
      </c>
      <c r="BN49">
        <v>114.67</v>
      </c>
      <c r="BO49">
        <v>114.67</v>
      </c>
      <c r="BQ49" t="s">
        <v>286</v>
      </c>
      <c r="BR49" t="s">
        <v>84</v>
      </c>
      <c r="BS49" s="2">
        <v>44170</v>
      </c>
      <c r="BT49" s="3">
        <v>0.67361111111111116</v>
      </c>
      <c r="BU49" t="s">
        <v>287</v>
      </c>
      <c r="BV49" t="s">
        <v>90</v>
      </c>
      <c r="BW49" t="s">
        <v>96</v>
      </c>
      <c r="BX49" t="s">
        <v>97</v>
      </c>
      <c r="BY49">
        <v>8656.07</v>
      </c>
      <c r="CC49" t="s">
        <v>92</v>
      </c>
      <c r="CD49">
        <v>2</v>
      </c>
      <c r="CE49" t="s">
        <v>88</v>
      </c>
      <c r="CF49" s="2">
        <v>44174</v>
      </c>
      <c r="CI49">
        <v>2</v>
      </c>
      <c r="CJ49">
        <v>2</v>
      </c>
      <c r="CK49" t="s">
        <v>89</v>
      </c>
      <c r="CL49" t="s">
        <v>90</v>
      </c>
    </row>
    <row r="50" spans="1:90" x14ac:dyDescent="0.25">
      <c r="A50" t="s">
        <v>72</v>
      </c>
      <c r="B50" t="s">
        <v>73</v>
      </c>
      <c r="C50" t="s">
        <v>74</v>
      </c>
      <c r="E50" t="str">
        <f>"GAB2001143"</f>
        <v>GAB2001143</v>
      </c>
      <c r="F50" s="2">
        <v>44167</v>
      </c>
      <c r="G50">
        <v>202106</v>
      </c>
      <c r="H50" t="s">
        <v>75</v>
      </c>
      <c r="I50" t="s">
        <v>76</v>
      </c>
      <c r="J50" t="s">
        <v>77</v>
      </c>
      <c r="K50" t="s">
        <v>78</v>
      </c>
      <c r="L50" t="s">
        <v>114</v>
      </c>
      <c r="M50" t="s">
        <v>115</v>
      </c>
      <c r="N50" t="s">
        <v>288</v>
      </c>
      <c r="O50" t="s">
        <v>82</v>
      </c>
      <c r="P50" t="str">
        <f>"CT063250                      "</f>
        <v xml:space="preserve">CT063250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9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1</v>
      </c>
      <c r="BI50">
        <v>1.7</v>
      </c>
      <c r="BJ50">
        <v>6.5</v>
      </c>
      <c r="BK50">
        <v>7</v>
      </c>
      <c r="BL50">
        <v>99.71</v>
      </c>
      <c r="BM50">
        <v>14.96</v>
      </c>
      <c r="BN50">
        <v>114.67</v>
      </c>
      <c r="BO50">
        <v>114.67</v>
      </c>
      <c r="BQ50" t="s">
        <v>289</v>
      </c>
      <c r="BR50" t="s">
        <v>84</v>
      </c>
      <c r="BS50" s="2">
        <v>44172</v>
      </c>
      <c r="BT50" s="3">
        <v>0.42638888888888887</v>
      </c>
      <c r="BU50" t="s">
        <v>290</v>
      </c>
      <c r="BV50" t="s">
        <v>86</v>
      </c>
      <c r="BY50">
        <v>32448</v>
      </c>
      <c r="CA50" t="s">
        <v>291</v>
      </c>
      <c r="CC50" t="s">
        <v>115</v>
      </c>
      <c r="CD50">
        <v>2059</v>
      </c>
      <c r="CE50" t="s">
        <v>88</v>
      </c>
      <c r="CF50" s="2">
        <v>44173</v>
      </c>
      <c r="CI50">
        <v>7</v>
      </c>
      <c r="CJ50">
        <v>3</v>
      </c>
      <c r="CK50" t="s">
        <v>89</v>
      </c>
      <c r="CL50" t="s">
        <v>90</v>
      </c>
    </row>
    <row r="51" spans="1:90" x14ac:dyDescent="0.25">
      <c r="A51" t="s">
        <v>72</v>
      </c>
      <c r="B51" t="s">
        <v>73</v>
      </c>
      <c r="C51" t="s">
        <v>74</v>
      </c>
      <c r="E51" t="str">
        <f>"GAB2001163"</f>
        <v>GAB2001163</v>
      </c>
      <c r="F51" s="2">
        <v>44168</v>
      </c>
      <c r="G51">
        <v>202106</v>
      </c>
      <c r="H51" t="s">
        <v>75</v>
      </c>
      <c r="I51" t="s">
        <v>76</v>
      </c>
      <c r="J51" t="s">
        <v>77</v>
      </c>
      <c r="K51" t="s">
        <v>78</v>
      </c>
      <c r="L51" t="s">
        <v>292</v>
      </c>
      <c r="M51" t="s">
        <v>293</v>
      </c>
      <c r="N51" t="s">
        <v>294</v>
      </c>
      <c r="O51" t="s">
        <v>82</v>
      </c>
      <c r="P51" t="str">
        <f>"CT063351                      "</f>
        <v xml:space="preserve">CT063351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9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1</v>
      </c>
      <c r="BJ51">
        <v>1.7</v>
      </c>
      <c r="BK51">
        <v>2</v>
      </c>
      <c r="BL51">
        <v>99.71</v>
      </c>
      <c r="BM51">
        <v>14.96</v>
      </c>
      <c r="BN51">
        <v>114.67</v>
      </c>
      <c r="BO51">
        <v>114.67</v>
      </c>
      <c r="BQ51" t="s">
        <v>295</v>
      </c>
      <c r="BR51" t="s">
        <v>84</v>
      </c>
      <c r="BS51" s="2">
        <v>44173</v>
      </c>
      <c r="BT51" s="3">
        <v>0.39583333333333331</v>
      </c>
      <c r="BU51" t="s">
        <v>296</v>
      </c>
      <c r="BV51" t="s">
        <v>90</v>
      </c>
      <c r="BW51" t="s">
        <v>297</v>
      </c>
      <c r="BX51" t="s">
        <v>298</v>
      </c>
      <c r="BY51">
        <v>8740.7099999999991</v>
      </c>
      <c r="CA51" t="s">
        <v>299</v>
      </c>
      <c r="CC51" t="s">
        <v>293</v>
      </c>
      <c r="CD51">
        <v>1724</v>
      </c>
      <c r="CE51" t="s">
        <v>88</v>
      </c>
      <c r="CF51" s="2">
        <v>44174</v>
      </c>
      <c r="CI51">
        <v>2</v>
      </c>
      <c r="CJ51">
        <v>3</v>
      </c>
      <c r="CK51" t="s">
        <v>89</v>
      </c>
      <c r="CL51" t="s">
        <v>90</v>
      </c>
    </row>
    <row r="52" spans="1:90" x14ac:dyDescent="0.25">
      <c r="A52" t="s">
        <v>72</v>
      </c>
      <c r="B52" t="s">
        <v>73</v>
      </c>
      <c r="C52" t="s">
        <v>74</v>
      </c>
      <c r="E52" t="str">
        <f>"GAB2001142"</f>
        <v>GAB2001142</v>
      </c>
      <c r="F52" s="2">
        <v>44167</v>
      </c>
      <c r="G52">
        <v>202106</v>
      </c>
      <c r="H52" t="s">
        <v>75</v>
      </c>
      <c r="I52" t="s">
        <v>76</v>
      </c>
      <c r="J52" t="s">
        <v>77</v>
      </c>
      <c r="K52" t="s">
        <v>78</v>
      </c>
      <c r="L52" t="s">
        <v>300</v>
      </c>
      <c r="M52" t="s">
        <v>301</v>
      </c>
      <c r="N52" t="s">
        <v>302</v>
      </c>
      <c r="O52" t="s">
        <v>82</v>
      </c>
      <c r="P52" t="str">
        <f>"CT063244                      "</f>
        <v xml:space="preserve">CT063244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9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1</v>
      </c>
      <c r="BI52">
        <v>1.8</v>
      </c>
      <c r="BJ52">
        <v>6.1</v>
      </c>
      <c r="BK52">
        <v>7</v>
      </c>
      <c r="BL52">
        <v>99.71</v>
      </c>
      <c r="BM52">
        <v>14.96</v>
      </c>
      <c r="BN52">
        <v>114.67</v>
      </c>
      <c r="BO52">
        <v>114.67</v>
      </c>
      <c r="BQ52" t="s">
        <v>303</v>
      </c>
      <c r="BR52" t="s">
        <v>84</v>
      </c>
      <c r="BS52" s="2">
        <v>44172</v>
      </c>
      <c r="BT52" s="3">
        <v>0.4368055555555555</v>
      </c>
      <c r="BU52" t="s">
        <v>304</v>
      </c>
      <c r="BV52" t="s">
        <v>90</v>
      </c>
      <c r="BW52" t="s">
        <v>297</v>
      </c>
      <c r="BX52" t="s">
        <v>305</v>
      </c>
      <c r="BY52">
        <v>30680</v>
      </c>
      <c r="CA52" t="s">
        <v>306</v>
      </c>
      <c r="CC52" t="s">
        <v>301</v>
      </c>
      <c r="CD52">
        <v>1449</v>
      </c>
      <c r="CE52" t="s">
        <v>88</v>
      </c>
      <c r="CF52" s="2">
        <v>44173</v>
      </c>
      <c r="CI52">
        <v>2</v>
      </c>
      <c r="CJ52">
        <v>3</v>
      </c>
      <c r="CK52" t="s">
        <v>89</v>
      </c>
      <c r="CL52" t="s">
        <v>90</v>
      </c>
    </row>
    <row r="53" spans="1:90" x14ac:dyDescent="0.25">
      <c r="A53" t="s">
        <v>72</v>
      </c>
      <c r="B53" t="s">
        <v>73</v>
      </c>
      <c r="C53" t="s">
        <v>74</v>
      </c>
      <c r="E53" t="str">
        <f>"GAB2001141"</f>
        <v>GAB2001141</v>
      </c>
      <c r="F53" s="2">
        <v>44167</v>
      </c>
      <c r="G53">
        <v>202106</v>
      </c>
      <c r="H53" t="s">
        <v>75</v>
      </c>
      <c r="I53" t="s">
        <v>76</v>
      </c>
      <c r="J53" t="s">
        <v>77</v>
      </c>
      <c r="K53" t="s">
        <v>78</v>
      </c>
      <c r="L53" t="s">
        <v>91</v>
      </c>
      <c r="M53" t="s">
        <v>92</v>
      </c>
      <c r="N53" t="s">
        <v>307</v>
      </c>
      <c r="O53" t="s">
        <v>82</v>
      </c>
      <c r="P53" t="str">
        <f>"CT063285                      "</f>
        <v xml:space="preserve">CT063285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9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1</v>
      </c>
      <c r="BI53">
        <v>1.1000000000000001</v>
      </c>
      <c r="BJ53">
        <v>1.7</v>
      </c>
      <c r="BK53">
        <v>2</v>
      </c>
      <c r="BL53">
        <v>99.71</v>
      </c>
      <c r="BM53">
        <v>14.96</v>
      </c>
      <c r="BN53">
        <v>114.67</v>
      </c>
      <c r="BO53">
        <v>114.67</v>
      </c>
      <c r="BQ53" t="s">
        <v>308</v>
      </c>
      <c r="BR53" t="s">
        <v>84</v>
      </c>
      <c r="BS53" s="2">
        <v>44176</v>
      </c>
      <c r="BT53" s="3">
        <v>0.40972222222222227</v>
      </c>
      <c r="BU53" t="s">
        <v>309</v>
      </c>
      <c r="BV53" t="s">
        <v>90</v>
      </c>
      <c r="BW53" t="s">
        <v>96</v>
      </c>
      <c r="BX53" t="s">
        <v>310</v>
      </c>
      <c r="BY53">
        <v>8650.6200000000008</v>
      </c>
      <c r="CA53" t="s">
        <v>311</v>
      </c>
      <c r="CC53" t="s">
        <v>92</v>
      </c>
      <c r="CD53">
        <v>2</v>
      </c>
      <c r="CE53" t="s">
        <v>88</v>
      </c>
      <c r="CF53" s="2">
        <v>44179</v>
      </c>
      <c r="CI53">
        <v>2</v>
      </c>
      <c r="CJ53">
        <v>7</v>
      </c>
      <c r="CK53" t="s">
        <v>89</v>
      </c>
      <c r="CL53" t="s">
        <v>90</v>
      </c>
    </row>
    <row r="54" spans="1:90" x14ac:dyDescent="0.25">
      <c r="A54" t="s">
        <v>72</v>
      </c>
      <c r="B54" t="s">
        <v>73</v>
      </c>
      <c r="C54" t="s">
        <v>74</v>
      </c>
      <c r="E54" t="str">
        <f>"GAB2001216"</f>
        <v>GAB2001216</v>
      </c>
      <c r="F54" s="2">
        <v>44172</v>
      </c>
      <c r="G54">
        <v>202106</v>
      </c>
      <c r="H54" t="s">
        <v>75</v>
      </c>
      <c r="I54" t="s">
        <v>76</v>
      </c>
      <c r="J54" t="s">
        <v>77</v>
      </c>
      <c r="K54" t="s">
        <v>78</v>
      </c>
      <c r="L54" t="s">
        <v>75</v>
      </c>
      <c r="M54" t="s">
        <v>76</v>
      </c>
      <c r="N54" t="s">
        <v>312</v>
      </c>
      <c r="O54" t="s">
        <v>313</v>
      </c>
      <c r="P54" t="str">
        <f>"CT063418                      "</f>
        <v xml:space="preserve">CT063418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3.43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1</v>
      </c>
      <c r="BI54">
        <v>0.2</v>
      </c>
      <c r="BJ54">
        <v>2.1</v>
      </c>
      <c r="BK54">
        <v>3</v>
      </c>
      <c r="BL54">
        <v>36.14</v>
      </c>
      <c r="BM54">
        <v>5.42</v>
      </c>
      <c r="BN54">
        <v>41.56</v>
      </c>
      <c r="BO54">
        <v>41.56</v>
      </c>
      <c r="BQ54" t="s">
        <v>314</v>
      </c>
      <c r="BR54" t="s">
        <v>84</v>
      </c>
      <c r="BS54" s="2">
        <v>44173</v>
      </c>
      <c r="BT54" s="3">
        <v>0.4236111111111111</v>
      </c>
      <c r="BU54" t="s">
        <v>315</v>
      </c>
      <c r="BV54" t="s">
        <v>86</v>
      </c>
      <c r="BY54">
        <v>10312.379999999999</v>
      </c>
      <c r="CA54" t="s">
        <v>316</v>
      </c>
      <c r="CC54" t="s">
        <v>76</v>
      </c>
      <c r="CD54">
        <v>7441</v>
      </c>
      <c r="CE54" t="s">
        <v>317</v>
      </c>
      <c r="CF54" s="2">
        <v>44174</v>
      </c>
      <c r="CI54">
        <v>1</v>
      </c>
      <c r="CJ54">
        <v>1</v>
      </c>
      <c r="CK54">
        <v>22</v>
      </c>
      <c r="CL54" t="s">
        <v>90</v>
      </c>
    </row>
    <row r="55" spans="1:90" x14ac:dyDescent="0.25">
      <c r="A55" t="s">
        <v>72</v>
      </c>
      <c r="B55" t="s">
        <v>73</v>
      </c>
      <c r="C55" t="s">
        <v>74</v>
      </c>
      <c r="E55" t="str">
        <f>"GAB2001145"</f>
        <v>GAB2001145</v>
      </c>
      <c r="F55" s="2">
        <v>44167</v>
      </c>
      <c r="G55">
        <v>202106</v>
      </c>
      <c r="H55" t="s">
        <v>75</v>
      </c>
      <c r="I55" t="s">
        <v>76</v>
      </c>
      <c r="J55" t="s">
        <v>77</v>
      </c>
      <c r="K55" t="s">
        <v>78</v>
      </c>
      <c r="L55" t="s">
        <v>75</v>
      </c>
      <c r="M55" t="s">
        <v>76</v>
      </c>
      <c r="N55" t="s">
        <v>318</v>
      </c>
      <c r="O55" t="s">
        <v>313</v>
      </c>
      <c r="P55" t="str">
        <f>"CT063329                      "</f>
        <v xml:space="preserve">CT063329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3.43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1</v>
      </c>
      <c r="BI55">
        <v>1</v>
      </c>
      <c r="BJ55">
        <v>2.4</v>
      </c>
      <c r="BK55">
        <v>3</v>
      </c>
      <c r="BL55">
        <v>36.14</v>
      </c>
      <c r="BM55">
        <v>5.42</v>
      </c>
      <c r="BN55">
        <v>41.56</v>
      </c>
      <c r="BO55">
        <v>41.56</v>
      </c>
      <c r="BQ55" t="s">
        <v>319</v>
      </c>
      <c r="BR55" t="s">
        <v>84</v>
      </c>
      <c r="BS55" s="2">
        <v>44168</v>
      </c>
      <c r="BT55" s="3">
        <v>0.40347222222222223</v>
      </c>
      <c r="BU55" t="s">
        <v>320</v>
      </c>
      <c r="BV55" t="s">
        <v>86</v>
      </c>
      <c r="BY55">
        <v>11850.3</v>
      </c>
      <c r="BZ55" t="s">
        <v>321</v>
      </c>
      <c r="CA55" t="s">
        <v>322</v>
      </c>
      <c r="CC55" t="s">
        <v>76</v>
      </c>
      <c r="CD55">
        <v>7441</v>
      </c>
      <c r="CE55" t="s">
        <v>317</v>
      </c>
      <c r="CF55" s="2">
        <v>44169</v>
      </c>
      <c r="CI55">
        <v>1</v>
      </c>
      <c r="CJ55">
        <v>1</v>
      </c>
      <c r="CK55">
        <v>22</v>
      </c>
      <c r="CL55" t="s">
        <v>90</v>
      </c>
    </row>
    <row r="56" spans="1:90" x14ac:dyDescent="0.25">
      <c r="A56" t="s">
        <v>72</v>
      </c>
      <c r="B56" t="s">
        <v>73</v>
      </c>
      <c r="C56" t="s">
        <v>74</v>
      </c>
      <c r="E56" t="str">
        <f>"GAB2001146"</f>
        <v>GAB2001146</v>
      </c>
      <c r="F56" s="2">
        <v>44167</v>
      </c>
      <c r="G56">
        <v>202106</v>
      </c>
      <c r="H56" t="s">
        <v>75</v>
      </c>
      <c r="I56" t="s">
        <v>76</v>
      </c>
      <c r="J56" t="s">
        <v>77</v>
      </c>
      <c r="K56" t="s">
        <v>78</v>
      </c>
      <c r="L56" t="s">
        <v>75</v>
      </c>
      <c r="M56" t="s">
        <v>76</v>
      </c>
      <c r="N56" t="s">
        <v>323</v>
      </c>
      <c r="O56" t="s">
        <v>313</v>
      </c>
      <c r="P56" t="str">
        <f>"CT063330                      "</f>
        <v xml:space="preserve">CT063330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3.43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1</v>
      </c>
      <c r="BI56">
        <v>1</v>
      </c>
      <c r="BJ56">
        <v>2</v>
      </c>
      <c r="BK56">
        <v>2</v>
      </c>
      <c r="BL56">
        <v>36.14</v>
      </c>
      <c r="BM56">
        <v>5.42</v>
      </c>
      <c r="BN56">
        <v>41.56</v>
      </c>
      <c r="BO56">
        <v>41.56</v>
      </c>
      <c r="BQ56" t="s">
        <v>324</v>
      </c>
      <c r="BR56" t="s">
        <v>84</v>
      </c>
      <c r="BS56" s="2">
        <v>44168</v>
      </c>
      <c r="BT56" s="3">
        <v>0.42430555555555555</v>
      </c>
      <c r="BU56" t="s">
        <v>325</v>
      </c>
      <c r="BV56" t="s">
        <v>86</v>
      </c>
      <c r="BY56">
        <v>10207.56</v>
      </c>
      <c r="BZ56" t="s">
        <v>321</v>
      </c>
      <c r="CA56" t="s">
        <v>326</v>
      </c>
      <c r="CC56" t="s">
        <v>76</v>
      </c>
      <c r="CD56">
        <v>7405</v>
      </c>
      <c r="CE56" t="s">
        <v>317</v>
      </c>
      <c r="CF56" s="2">
        <v>44169</v>
      </c>
      <c r="CI56">
        <v>1</v>
      </c>
      <c r="CJ56">
        <v>1</v>
      </c>
      <c r="CK56">
        <v>22</v>
      </c>
      <c r="CL56" t="s">
        <v>90</v>
      </c>
    </row>
    <row r="57" spans="1:90" x14ac:dyDescent="0.25">
      <c r="A57" t="s">
        <v>72</v>
      </c>
      <c r="B57" t="s">
        <v>73</v>
      </c>
      <c r="C57" t="s">
        <v>74</v>
      </c>
      <c r="E57" t="str">
        <f>"GAB2001202"</f>
        <v>GAB2001202</v>
      </c>
      <c r="F57" s="2">
        <v>44172</v>
      </c>
      <c r="G57">
        <v>202106</v>
      </c>
      <c r="H57" t="s">
        <v>75</v>
      </c>
      <c r="I57" t="s">
        <v>76</v>
      </c>
      <c r="J57" t="s">
        <v>77</v>
      </c>
      <c r="K57" t="s">
        <v>78</v>
      </c>
      <c r="L57" t="s">
        <v>327</v>
      </c>
      <c r="M57" t="s">
        <v>328</v>
      </c>
      <c r="N57" t="s">
        <v>329</v>
      </c>
      <c r="O57" t="s">
        <v>313</v>
      </c>
      <c r="P57" t="str">
        <f>"CT063401                      "</f>
        <v xml:space="preserve">CT063401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6.59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1</v>
      </c>
      <c r="BI57">
        <v>0.6</v>
      </c>
      <c r="BJ57">
        <v>2.8</v>
      </c>
      <c r="BK57">
        <v>3</v>
      </c>
      <c r="BL57">
        <v>69.38</v>
      </c>
      <c r="BM57">
        <v>10.41</v>
      </c>
      <c r="BN57">
        <v>79.790000000000006</v>
      </c>
      <c r="BO57">
        <v>79.790000000000006</v>
      </c>
      <c r="BQ57" t="s">
        <v>330</v>
      </c>
      <c r="BR57" t="s">
        <v>84</v>
      </c>
      <c r="BS57" s="2">
        <v>44174</v>
      </c>
      <c r="BT57" s="3">
        <v>0.66249999999999998</v>
      </c>
      <c r="BU57" t="s">
        <v>331</v>
      </c>
      <c r="BV57" t="s">
        <v>90</v>
      </c>
      <c r="BY57">
        <v>14103.14</v>
      </c>
      <c r="CA57" t="s">
        <v>332</v>
      </c>
      <c r="CC57" t="s">
        <v>328</v>
      </c>
      <c r="CD57">
        <v>8301</v>
      </c>
      <c r="CE57" t="s">
        <v>333</v>
      </c>
      <c r="CF57" s="2">
        <v>44180</v>
      </c>
      <c r="CI57">
        <v>1</v>
      </c>
      <c r="CJ57">
        <v>2</v>
      </c>
      <c r="CK57">
        <v>21</v>
      </c>
      <c r="CL57" t="s">
        <v>90</v>
      </c>
    </row>
    <row r="58" spans="1:90" x14ac:dyDescent="0.25">
      <c r="A58" t="s">
        <v>72</v>
      </c>
      <c r="B58" t="s">
        <v>73</v>
      </c>
      <c r="C58" t="s">
        <v>74</v>
      </c>
      <c r="E58" t="str">
        <f>"GAB2001150"</f>
        <v>GAB2001150</v>
      </c>
      <c r="F58" s="2">
        <v>44167</v>
      </c>
      <c r="G58">
        <v>202106</v>
      </c>
      <c r="H58" t="s">
        <v>75</v>
      </c>
      <c r="I58" t="s">
        <v>76</v>
      </c>
      <c r="J58" t="s">
        <v>77</v>
      </c>
      <c r="K58" t="s">
        <v>78</v>
      </c>
      <c r="L58" t="s">
        <v>226</v>
      </c>
      <c r="M58" t="s">
        <v>227</v>
      </c>
      <c r="N58" t="s">
        <v>334</v>
      </c>
      <c r="O58" t="s">
        <v>313</v>
      </c>
      <c r="P58" t="str">
        <f>"CT063336                      "</f>
        <v xml:space="preserve">CT063336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4.4000000000000004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1</v>
      </c>
      <c r="BI58">
        <v>1</v>
      </c>
      <c r="BJ58">
        <v>1.2</v>
      </c>
      <c r="BK58">
        <v>1.5</v>
      </c>
      <c r="BL58">
        <v>46.27</v>
      </c>
      <c r="BM58">
        <v>6.94</v>
      </c>
      <c r="BN58">
        <v>53.21</v>
      </c>
      <c r="BO58">
        <v>53.21</v>
      </c>
      <c r="BQ58" t="s">
        <v>335</v>
      </c>
      <c r="BR58" t="s">
        <v>84</v>
      </c>
      <c r="BS58" s="2">
        <v>44168</v>
      </c>
      <c r="BT58" s="3">
        <v>0.43194444444444446</v>
      </c>
      <c r="BU58" t="s">
        <v>336</v>
      </c>
      <c r="BV58" t="s">
        <v>86</v>
      </c>
      <c r="BY58">
        <v>6168.96</v>
      </c>
      <c r="BZ58" t="s">
        <v>337</v>
      </c>
      <c r="CA58" t="s">
        <v>196</v>
      </c>
      <c r="CC58" t="s">
        <v>227</v>
      </c>
      <c r="CD58">
        <v>1475</v>
      </c>
      <c r="CE58" t="s">
        <v>338</v>
      </c>
      <c r="CF58" s="2">
        <v>44168</v>
      </c>
      <c r="CI58">
        <v>1</v>
      </c>
      <c r="CJ58">
        <v>1</v>
      </c>
      <c r="CK58">
        <v>21</v>
      </c>
      <c r="CL58" t="s">
        <v>90</v>
      </c>
    </row>
    <row r="59" spans="1:90" x14ac:dyDescent="0.25">
      <c r="A59" t="s">
        <v>72</v>
      </c>
      <c r="B59" t="s">
        <v>73</v>
      </c>
      <c r="C59" t="s">
        <v>74</v>
      </c>
      <c r="E59" t="str">
        <f>"GAB2001203"</f>
        <v>GAB2001203</v>
      </c>
      <c r="F59" s="2">
        <v>44172</v>
      </c>
      <c r="G59">
        <v>202106</v>
      </c>
      <c r="H59" t="s">
        <v>75</v>
      </c>
      <c r="I59" t="s">
        <v>76</v>
      </c>
      <c r="J59" t="s">
        <v>77</v>
      </c>
      <c r="K59" t="s">
        <v>78</v>
      </c>
      <c r="L59" t="s">
        <v>75</v>
      </c>
      <c r="M59" t="s">
        <v>76</v>
      </c>
      <c r="N59" t="s">
        <v>339</v>
      </c>
      <c r="O59" t="s">
        <v>313</v>
      </c>
      <c r="P59" t="str">
        <f>"CT063402                      "</f>
        <v xml:space="preserve">CT063402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3.43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1</v>
      </c>
      <c r="BI59">
        <v>0.3</v>
      </c>
      <c r="BJ59">
        <v>2.4</v>
      </c>
      <c r="BK59">
        <v>3</v>
      </c>
      <c r="BL59">
        <v>36.14</v>
      </c>
      <c r="BM59">
        <v>5.42</v>
      </c>
      <c r="BN59">
        <v>41.56</v>
      </c>
      <c r="BO59">
        <v>41.56</v>
      </c>
      <c r="BQ59" t="s">
        <v>340</v>
      </c>
      <c r="BR59" t="s">
        <v>84</v>
      </c>
      <c r="BS59" s="2">
        <v>44173</v>
      </c>
      <c r="BT59" s="3">
        <v>0.41597222222222219</v>
      </c>
      <c r="BU59" t="s">
        <v>341</v>
      </c>
      <c r="BV59" t="s">
        <v>86</v>
      </c>
      <c r="BY59">
        <v>11908.08</v>
      </c>
      <c r="CA59" t="s">
        <v>342</v>
      </c>
      <c r="CC59" t="s">
        <v>76</v>
      </c>
      <c r="CD59">
        <v>7800</v>
      </c>
      <c r="CE59" t="s">
        <v>317</v>
      </c>
      <c r="CF59" s="2">
        <v>44174</v>
      </c>
      <c r="CI59">
        <v>1</v>
      </c>
      <c r="CJ59">
        <v>1</v>
      </c>
      <c r="CK59">
        <v>22</v>
      </c>
      <c r="CL59" t="s">
        <v>90</v>
      </c>
    </row>
    <row r="60" spans="1:90" x14ac:dyDescent="0.25">
      <c r="A60" t="s">
        <v>72</v>
      </c>
      <c r="B60" t="s">
        <v>73</v>
      </c>
      <c r="C60" t="s">
        <v>74</v>
      </c>
      <c r="E60" t="str">
        <f>"GAB2001152"</f>
        <v>GAB2001152</v>
      </c>
      <c r="F60" s="2">
        <v>44167</v>
      </c>
      <c r="G60">
        <v>202106</v>
      </c>
      <c r="H60" t="s">
        <v>75</v>
      </c>
      <c r="I60" t="s">
        <v>76</v>
      </c>
      <c r="J60" t="s">
        <v>77</v>
      </c>
      <c r="K60" t="s">
        <v>78</v>
      </c>
      <c r="L60" t="s">
        <v>75</v>
      </c>
      <c r="M60" t="s">
        <v>76</v>
      </c>
      <c r="N60" t="s">
        <v>312</v>
      </c>
      <c r="O60" t="s">
        <v>313</v>
      </c>
      <c r="P60" t="str">
        <f>"CT063333 CT063334 063335 06333"</f>
        <v>CT063333 CT063334 063335 06333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3.43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1</v>
      </c>
      <c r="BI60">
        <v>3</v>
      </c>
      <c r="BJ60">
        <v>6</v>
      </c>
      <c r="BK60">
        <v>6</v>
      </c>
      <c r="BL60">
        <v>36.14</v>
      </c>
      <c r="BM60">
        <v>5.42</v>
      </c>
      <c r="BN60">
        <v>41.56</v>
      </c>
      <c r="BO60">
        <v>41.56</v>
      </c>
      <c r="BQ60" t="s">
        <v>314</v>
      </c>
      <c r="BR60" t="s">
        <v>84</v>
      </c>
      <c r="BS60" s="2">
        <v>44168</v>
      </c>
      <c r="BT60" s="3">
        <v>0.42222222222222222</v>
      </c>
      <c r="BU60" t="s">
        <v>343</v>
      </c>
      <c r="BV60" t="s">
        <v>86</v>
      </c>
      <c r="BY60">
        <v>29917.439999999999</v>
      </c>
      <c r="BZ60" t="s">
        <v>321</v>
      </c>
      <c r="CA60" t="s">
        <v>344</v>
      </c>
      <c r="CC60" t="s">
        <v>76</v>
      </c>
      <c r="CD60">
        <v>7441</v>
      </c>
      <c r="CE60" t="s">
        <v>345</v>
      </c>
      <c r="CF60" s="2">
        <v>44169</v>
      </c>
      <c r="CI60">
        <v>1</v>
      </c>
      <c r="CJ60">
        <v>1</v>
      </c>
      <c r="CK60">
        <v>22</v>
      </c>
      <c r="CL60" t="s">
        <v>90</v>
      </c>
    </row>
    <row r="61" spans="1:90" x14ac:dyDescent="0.25">
      <c r="A61" t="s">
        <v>72</v>
      </c>
      <c r="B61" t="s">
        <v>73</v>
      </c>
      <c r="C61" t="s">
        <v>74</v>
      </c>
      <c r="E61" t="str">
        <f>"GAB2001211"</f>
        <v>GAB2001211</v>
      </c>
      <c r="F61" s="2">
        <v>44172</v>
      </c>
      <c r="G61">
        <v>202106</v>
      </c>
      <c r="H61" t="s">
        <v>75</v>
      </c>
      <c r="I61" t="s">
        <v>76</v>
      </c>
      <c r="J61" t="s">
        <v>77</v>
      </c>
      <c r="K61" t="s">
        <v>78</v>
      </c>
      <c r="L61" t="s">
        <v>226</v>
      </c>
      <c r="M61" t="s">
        <v>227</v>
      </c>
      <c r="N61" t="s">
        <v>346</v>
      </c>
      <c r="O61" t="s">
        <v>313</v>
      </c>
      <c r="P61" t="str">
        <f>"002806                        "</f>
        <v xml:space="preserve">002806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5.49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1</v>
      </c>
      <c r="BI61">
        <v>1</v>
      </c>
      <c r="BJ61">
        <v>2.5</v>
      </c>
      <c r="BK61">
        <v>2.5</v>
      </c>
      <c r="BL61">
        <v>57.82</v>
      </c>
      <c r="BM61">
        <v>8.67</v>
      </c>
      <c r="BN61">
        <v>66.489999999999995</v>
      </c>
      <c r="BO61">
        <v>66.489999999999995</v>
      </c>
      <c r="BQ61" t="s">
        <v>347</v>
      </c>
      <c r="BR61" t="s">
        <v>84</v>
      </c>
      <c r="BS61" s="2">
        <v>44173</v>
      </c>
      <c r="BT61" s="3">
        <v>0.43472222222222223</v>
      </c>
      <c r="BU61" t="s">
        <v>348</v>
      </c>
      <c r="BV61" t="s">
        <v>86</v>
      </c>
      <c r="BY61">
        <v>12474</v>
      </c>
      <c r="BZ61" t="s">
        <v>321</v>
      </c>
      <c r="CA61" t="s">
        <v>349</v>
      </c>
      <c r="CC61" t="s">
        <v>227</v>
      </c>
      <c r="CD61">
        <v>1459</v>
      </c>
      <c r="CE61" t="s">
        <v>350</v>
      </c>
      <c r="CF61" s="2">
        <v>44173</v>
      </c>
      <c r="CI61">
        <v>1</v>
      </c>
      <c r="CJ61">
        <v>1</v>
      </c>
      <c r="CK61">
        <v>21</v>
      </c>
      <c r="CL61" t="s">
        <v>90</v>
      </c>
    </row>
    <row r="62" spans="1:90" x14ac:dyDescent="0.25">
      <c r="A62" t="s">
        <v>72</v>
      </c>
      <c r="B62" t="s">
        <v>73</v>
      </c>
      <c r="C62" t="s">
        <v>74</v>
      </c>
      <c r="E62" t="str">
        <f>"GAB2001155"</f>
        <v>GAB2001155</v>
      </c>
      <c r="F62" s="2">
        <v>44167</v>
      </c>
      <c r="G62">
        <v>202106</v>
      </c>
      <c r="H62" t="s">
        <v>75</v>
      </c>
      <c r="I62" t="s">
        <v>76</v>
      </c>
      <c r="J62" t="s">
        <v>77</v>
      </c>
      <c r="K62" t="s">
        <v>78</v>
      </c>
      <c r="L62" t="s">
        <v>75</v>
      </c>
      <c r="M62" t="s">
        <v>76</v>
      </c>
      <c r="N62" t="s">
        <v>351</v>
      </c>
      <c r="O62" t="s">
        <v>313</v>
      </c>
      <c r="P62" t="str">
        <f>"002779                        "</f>
        <v xml:space="preserve">002779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3.43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1</v>
      </c>
      <c r="BI62">
        <v>1</v>
      </c>
      <c r="BJ62">
        <v>2.1</v>
      </c>
      <c r="BK62">
        <v>3</v>
      </c>
      <c r="BL62">
        <v>36.14</v>
      </c>
      <c r="BM62">
        <v>5.42</v>
      </c>
      <c r="BN62">
        <v>41.56</v>
      </c>
      <c r="BO62">
        <v>41.56</v>
      </c>
      <c r="BQ62" t="s">
        <v>352</v>
      </c>
      <c r="BR62" t="s">
        <v>84</v>
      </c>
      <c r="BS62" s="2">
        <v>44168</v>
      </c>
      <c r="BT62" s="3">
        <v>0.41666666666666669</v>
      </c>
      <c r="BU62" t="s">
        <v>353</v>
      </c>
      <c r="BV62" t="s">
        <v>86</v>
      </c>
      <c r="BY62">
        <v>10347.959999999999</v>
      </c>
      <c r="BZ62" t="s">
        <v>321</v>
      </c>
      <c r="CC62" t="s">
        <v>76</v>
      </c>
      <c r="CD62">
        <v>7800</v>
      </c>
      <c r="CE62" t="s">
        <v>354</v>
      </c>
      <c r="CF62" s="2">
        <v>44169</v>
      </c>
      <c r="CI62">
        <v>1</v>
      </c>
      <c r="CJ62">
        <v>1</v>
      </c>
      <c r="CK62">
        <v>22</v>
      </c>
      <c r="CL62" t="s">
        <v>90</v>
      </c>
    </row>
    <row r="63" spans="1:90" x14ac:dyDescent="0.25">
      <c r="A63" t="s">
        <v>72</v>
      </c>
      <c r="B63" t="s">
        <v>73</v>
      </c>
      <c r="C63" t="s">
        <v>74</v>
      </c>
      <c r="E63" t="str">
        <f>"GAB2001212"</f>
        <v>GAB2001212</v>
      </c>
      <c r="F63" s="2">
        <v>44172</v>
      </c>
      <c r="G63">
        <v>202106</v>
      </c>
      <c r="H63" t="s">
        <v>75</v>
      </c>
      <c r="I63" t="s">
        <v>76</v>
      </c>
      <c r="J63" t="s">
        <v>77</v>
      </c>
      <c r="K63" t="s">
        <v>78</v>
      </c>
      <c r="L63" t="s">
        <v>355</v>
      </c>
      <c r="M63" t="s">
        <v>356</v>
      </c>
      <c r="N63" t="s">
        <v>357</v>
      </c>
      <c r="O63" t="s">
        <v>313</v>
      </c>
      <c r="P63" t="str">
        <f>"002807                        "</f>
        <v xml:space="preserve">002807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6.59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0.4</v>
      </c>
      <c r="BJ63">
        <v>2.6</v>
      </c>
      <c r="BK63">
        <v>3</v>
      </c>
      <c r="BL63">
        <v>69.38</v>
      </c>
      <c r="BM63">
        <v>10.41</v>
      </c>
      <c r="BN63">
        <v>79.790000000000006</v>
      </c>
      <c r="BO63">
        <v>79.790000000000006</v>
      </c>
      <c r="BQ63" t="s">
        <v>358</v>
      </c>
      <c r="BR63" t="s">
        <v>84</v>
      </c>
      <c r="BS63" s="2">
        <v>44173</v>
      </c>
      <c r="BT63" s="3">
        <v>0.36458333333333331</v>
      </c>
      <c r="BU63" t="s">
        <v>359</v>
      </c>
      <c r="BV63" t="s">
        <v>86</v>
      </c>
      <c r="BY63">
        <v>12762.9</v>
      </c>
      <c r="CA63" t="s">
        <v>360</v>
      </c>
      <c r="CC63" t="s">
        <v>356</v>
      </c>
      <c r="CD63">
        <v>2158</v>
      </c>
      <c r="CE63" t="s">
        <v>350</v>
      </c>
      <c r="CF63" s="2">
        <v>44174</v>
      </c>
      <c r="CI63">
        <v>1</v>
      </c>
      <c r="CJ63">
        <v>1</v>
      </c>
      <c r="CK63">
        <v>21</v>
      </c>
      <c r="CL63" t="s">
        <v>90</v>
      </c>
    </row>
    <row r="64" spans="1:90" x14ac:dyDescent="0.25">
      <c r="A64" t="s">
        <v>72</v>
      </c>
      <c r="B64" t="s">
        <v>73</v>
      </c>
      <c r="C64" t="s">
        <v>74</v>
      </c>
      <c r="E64" t="str">
        <f>"GAB2001157"</f>
        <v>GAB2001157</v>
      </c>
      <c r="F64" s="2">
        <v>44167</v>
      </c>
      <c r="G64">
        <v>202106</v>
      </c>
      <c r="H64" t="s">
        <v>75</v>
      </c>
      <c r="I64" t="s">
        <v>76</v>
      </c>
      <c r="J64" t="s">
        <v>77</v>
      </c>
      <c r="K64" t="s">
        <v>78</v>
      </c>
      <c r="L64" t="s">
        <v>75</v>
      </c>
      <c r="M64" t="s">
        <v>76</v>
      </c>
      <c r="N64" t="s">
        <v>361</v>
      </c>
      <c r="O64" t="s">
        <v>313</v>
      </c>
      <c r="P64" t="str">
        <f>"CT063300 CT063317             "</f>
        <v xml:space="preserve">CT063300 CT063317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3.43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1</v>
      </c>
      <c r="BI64">
        <v>1</v>
      </c>
      <c r="BJ64">
        <v>2.1</v>
      </c>
      <c r="BK64">
        <v>3</v>
      </c>
      <c r="BL64">
        <v>36.14</v>
      </c>
      <c r="BM64">
        <v>5.42</v>
      </c>
      <c r="BN64">
        <v>41.56</v>
      </c>
      <c r="BO64">
        <v>41.56</v>
      </c>
      <c r="BQ64" t="s">
        <v>362</v>
      </c>
      <c r="BR64" t="s">
        <v>84</v>
      </c>
      <c r="BS64" s="2">
        <v>44168</v>
      </c>
      <c r="BT64" s="3">
        <v>0.41666666666666669</v>
      </c>
      <c r="BU64" t="s">
        <v>363</v>
      </c>
      <c r="BV64" t="s">
        <v>86</v>
      </c>
      <c r="BY64">
        <v>10538.6</v>
      </c>
      <c r="BZ64" t="s">
        <v>321</v>
      </c>
      <c r="CC64" t="s">
        <v>76</v>
      </c>
      <c r="CD64">
        <v>7806</v>
      </c>
      <c r="CE64" t="s">
        <v>364</v>
      </c>
      <c r="CF64" s="2">
        <v>44169</v>
      </c>
      <c r="CI64">
        <v>1</v>
      </c>
      <c r="CJ64">
        <v>1</v>
      </c>
      <c r="CK64">
        <v>22</v>
      </c>
      <c r="CL64" t="s">
        <v>90</v>
      </c>
    </row>
    <row r="65" spans="1:91" x14ac:dyDescent="0.25">
      <c r="A65" t="s">
        <v>72</v>
      </c>
      <c r="B65" t="s">
        <v>73</v>
      </c>
      <c r="C65" t="s">
        <v>74</v>
      </c>
      <c r="E65" t="str">
        <f>"GAB2001213"</f>
        <v>GAB2001213</v>
      </c>
      <c r="F65" s="2">
        <v>44172</v>
      </c>
      <c r="G65">
        <v>202106</v>
      </c>
      <c r="H65" t="s">
        <v>75</v>
      </c>
      <c r="I65" t="s">
        <v>76</v>
      </c>
      <c r="J65" t="s">
        <v>77</v>
      </c>
      <c r="K65" t="s">
        <v>78</v>
      </c>
      <c r="L65" t="s">
        <v>75</v>
      </c>
      <c r="M65" t="s">
        <v>76</v>
      </c>
      <c r="N65" t="s">
        <v>365</v>
      </c>
      <c r="O65" t="s">
        <v>313</v>
      </c>
      <c r="P65" t="str">
        <f>"002808                        "</f>
        <v xml:space="preserve">002808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3.43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1</v>
      </c>
      <c r="BI65">
        <v>0.5</v>
      </c>
      <c r="BJ65">
        <v>2.5</v>
      </c>
      <c r="BK65">
        <v>3</v>
      </c>
      <c r="BL65">
        <v>36.14</v>
      </c>
      <c r="BM65">
        <v>5.42</v>
      </c>
      <c r="BN65">
        <v>41.56</v>
      </c>
      <c r="BO65">
        <v>41.56</v>
      </c>
      <c r="BQ65" t="s">
        <v>347</v>
      </c>
      <c r="BR65" t="s">
        <v>84</v>
      </c>
      <c r="BS65" s="2">
        <v>44173</v>
      </c>
      <c r="BT65" s="3">
        <v>0.54166666666666663</v>
      </c>
      <c r="BU65" t="s">
        <v>366</v>
      </c>
      <c r="BV65" t="s">
        <v>90</v>
      </c>
      <c r="BW65" t="s">
        <v>215</v>
      </c>
      <c r="BX65" t="s">
        <v>367</v>
      </c>
      <c r="BY65">
        <v>12514.08</v>
      </c>
      <c r="CA65" t="s">
        <v>368</v>
      </c>
      <c r="CC65" t="s">
        <v>76</v>
      </c>
      <c r="CD65">
        <v>7441</v>
      </c>
      <c r="CE65" t="s">
        <v>369</v>
      </c>
      <c r="CF65" s="2">
        <v>44174</v>
      </c>
      <c r="CI65">
        <v>1</v>
      </c>
      <c r="CJ65">
        <v>1</v>
      </c>
      <c r="CK65">
        <v>22</v>
      </c>
      <c r="CL65" t="s">
        <v>90</v>
      </c>
    </row>
    <row r="66" spans="1:91" x14ac:dyDescent="0.25">
      <c r="A66" t="s">
        <v>72</v>
      </c>
      <c r="B66" t="s">
        <v>73</v>
      </c>
      <c r="C66" t="s">
        <v>74</v>
      </c>
      <c r="E66" t="str">
        <f>"GAB2001160"</f>
        <v>GAB2001160</v>
      </c>
      <c r="F66" s="2">
        <v>44168</v>
      </c>
      <c r="G66">
        <v>202106</v>
      </c>
      <c r="H66" t="s">
        <v>75</v>
      </c>
      <c r="I66" t="s">
        <v>76</v>
      </c>
      <c r="J66" t="s">
        <v>77</v>
      </c>
      <c r="K66" t="s">
        <v>78</v>
      </c>
      <c r="L66" t="s">
        <v>370</v>
      </c>
      <c r="M66" t="s">
        <v>371</v>
      </c>
      <c r="N66" t="s">
        <v>372</v>
      </c>
      <c r="O66" t="s">
        <v>313</v>
      </c>
      <c r="P66" t="str">
        <f>"CT063349                      "</f>
        <v xml:space="preserve">CT063349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16.21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1</v>
      </c>
      <c r="BI66">
        <v>1</v>
      </c>
      <c r="BJ66">
        <v>3.6</v>
      </c>
      <c r="BK66">
        <v>4</v>
      </c>
      <c r="BL66">
        <v>170.61</v>
      </c>
      <c r="BM66">
        <v>25.59</v>
      </c>
      <c r="BN66">
        <v>196.2</v>
      </c>
      <c r="BO66">
        <v>196.2</v>
      </c>
      <c r="BQ66" t="s">
        <v>373</v>
      </c>
      <c r="BR66" t="s">
        <v>84</v>
      </c>
      <c r="BS66" s="2">
        <v>44169</v>
      </c>
      <c r="BT66" s="3">
        <v>0.43055555555555558</v>
      </c>
      <c r="BU66" t="s">
        <v>374</v>
      </c>
      <c r="BV66" t="s">
        <v>86</v>
      </c>
      <c r="BY66">
        <v>17810.55</v>
      </c>
      <c r="BZ66" t="s">
        <v>337</v>
      </c>
      <c r="CC66" t="s">
        <v>371</v>
      </c>
      <c r="CD66">
        <v>2745</v>
      </c>
      <c r="CE66" t="s">
        <v>333</v>
      </c>
      <c r="CF66" s="2">
        <v>44172</v>
      </c>
      <c r="CI66">
        <v>1</v>
      </c>
      <c r="CJ66">
        <v>1</v>
      </c>
      <c r="CK66">
        <v>23</v>
      </c>
      <c r="CL66" t="s">
        <v>90</v>
      </c>
    </row>
    <row r="67" spans="1:91" x14ac:dyDescent="0.25">
      <c r="A67" t="s">
        <v>72</v>
      </c>
      <c r="B67" t="s">
        <v>73</v>
      </c>
      <c r="C67" t="s">
        <v>74</v>
      </c>
      <c r="E67" t="str">
        <f>"GAB2001215"</f>
        <v>GAB2001215</v>
      </c>
      <c r="F67" s="2">
        <v>44172</v>
      </c>
      <c r="G67">
        <v>202106</v>
      </c>
      <c r="H67" t="s">
        <v>75</v>
      </c>
      <c r="I67" t="s">
        <v>76</v>
      </c>
      <c r="J67" t="s">
        <v>77</v>
      </c>
      <c r="K67" t="s">
        <v>78</v>
      </c>
      <c r="L67" t="s">
        <v>75</v>
      </c>
      <c r="M67" t="s">
        <v>76</v>
      </c>
      <c r="N67" t="s">
        <v>375</v>
      </c>
      <c r="O67" t="s">
        <v>313</v>
      </c>
      <c r="P67" t="str">
        <f>"CT063420                      "</f>
        <v xml:space="preserve">CT063420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3.43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1</v>
      </c>
      <c r="BI67">
        <v>0.6</v>
      </c>
      <c r="BJ67">
        <v>2.6</v>
      </c>
      <c r="BK67">
        <v>3</v>
      </c>
      <c r="BL67">
        <v>36.14</v>
      </c>
      <c r="BM67">
        <v>5.42</v>
      </c>
      <c r="BN67">
        <v>41.56</v>
      </c>
      <c r="BO67">
        <v>41.56</v>
      </c>
      <c r="BQ67" t="s">
        <v>376</v>
      </c>
      <c r="BR67" t="s">
        <v>84</v>
      </c>
      <c r="BS67" s="2">
        <v>44173</v>
      </c>
      <c r="BT67" s="3">
        <v>0.54166666666666663</v>
      </c>
      <c r="BU67" t="s">
        <v>377</v>
      </c>
      <c r="BV67" t="s">
        <v>90</v>
      </c>
      <c r="BW67" t="s">
        <v>215</v>
      </c>
      <c r="BX67" t="s">
        <v>367</v>
      </c>
      <c r="BY67">
        <v>13121.19</v>
      </c>
      <c r="CA67" t="s">
        <v>368</v>
      </c>
      <c r="CC67" t="s">
        <v>76</v>
      </c>
      <c r="CD67">
        <v>7441</v>
      </c>
      <c r="CE67" t="s">
        <v>354</v>
      </c>
      <c r="CF67" s="2">
        <v>44174</v>
      </c>
      <c r="CI67">
        <v>1</v>
      </c>
      <c r="CJ67">
        <v>1</v>
      </c>
      <c r="CK67">
        <v>22</v>
      </c>
      <c r="CL67" t="s">
        <v>90</v>
      </c>
    </row>
    <row r="68" spans="1:91" x14ac:dyDescent="0.25">
      <c r="A68" t="s">
        <v>72</v>
      </c>
      <c r="B68" t="s">
        <v>73</v>
      </c>
      <c r="C68" t="s">
        <v>74</v>
      </c>
      <c r="E68" t="str">
        <f>"GAB2001161"</f>
        <v>GAB2001161</v>
      </c>
      <c r="F68" s="2">
        <v>44168</v>
      </c>
      <c r="G68">
        <v>202106</v>
      </c>
      <c r="H68" t="s">
        <v>75</v>
      </c>
      <c r="I68" t="s">
        <v>76</v>
      </c>
      <c r="J68" t="s">
        <v>77</v>
      </c>
      <c r="K68" t="s">
        <v>78</v>
      </c>
      <c r="L68" t="s">
        <v>75</v>
      </c>
      <c r="M68" t="s">
        <v>76</v>
      </c>
      <c r="N68" t="s">
        <v>339</v>
      </c>
      <c r="O68" t="s">
        <v>313</v>
      </c>
      <c r="P68" t="str">
        <f>"CT063350                      "</f>
        <v xml:space="preserve">CT063350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3.43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1</v>
      </c>
      <c r="BI68">
        <v>1</v>
      </c>
      <c r="BJ68">
        <v>2.7</v>
      </c>
      <c r="BK68">
        <v>3</v>
      </c>
      <c r="BL68">
        <v>36.14</v>
      </c>
      <c r="BM68">
        <v>5.42</v>
      </c>
      <c r="BN68">
        <v>41.56</v>
      </c>
      <c r="BO68">
        <v>41.56</v>
      </c>
      <c r="BQ68" t="s">
        <v>340</v>
      </c>
      <c r="BR68" t="s">
        <v>84</v>
      </c>
      <c r="BS68" s="2">
        <v>44169</v>
      </c>
      <c r="BT68" s="3">
        <v>0.41666666666666669</v>
      </c>
      <c r="BU68" t="s">
        <v>341</v>
      </c>
      <c r="BV68" t="s">
        <v>86</v>
      </c>
      <c r="BY68">
        <v>13666.32</v>
      </c>
      <c r="BZ68" t="s">
        <v>321</v>
      </c>
      <c r="CC68" t="s">
        <v>76</v>
      </c>
      <c r="CD68">
        <v>7800</v>
      </c>
      <c r="CE68" t="s">
        <v>369</v>
      </c>
      <c r="CF68" s="2">
        <v>44172</v>
      </c>
      <c r="CI68">
        <v>1</v>
      </c>
      <c r="CJ68">
        <v>1</v>
      </c>
      <c r="CK68">
        <v>22</v>
      </c>
      <c r="CL68" t="s">
        <v>90</v>
      </c>
    </row>
    <row r="69" spans="1:91" x14ac:dyDescent="0.25">
      <c r="A69" t="s">
        <v>72</v>
      </c>
      <c r="B69" t="s">
        <v>73</v>
      </c>
      <c r="C69" t="s">
        <v>74</v>
      </c>
      <c r="E69" t="str">
        <f>"GAB2001169"</f>
        <v>GAB2001169</v>
      </c>
      <c r="F69" s="2">
        <v>44168</v>
      </c>
      <c r="G69">
        <v>202106</v>
      </c>
      <c r="H69" t="s">
        <v>75</v>
      </c>
      <c r="I69" t="s">
        <v>76</v>
      </c>
      <c r="J69" t="s">
        <v>77</v>
      </c>
      <c r="K69" t="s">
        <v>78</v>
      </c>
      <c r="L69" t="s">
        <v>378</v>
      </c>
      <c r="M69" t="s">
        <v>379</v>
      </c>
      <c r="N69" t="s">
        <v>380</v>
      </c>
      <c r="O69" t="s">
        <v>313</v>
      </c>
      <c r="P69" t="str">
        <f>"CT063357                      "</f>
        <v xml:space="preserve">CT063357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3.43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1</v>
      </c>
      <c r="BI69">
        <v>1</v>
      </c>
      <c r="BJ69">
        <v>2.2000000000000002</v>
      </c>
      <c r="BK69">
        <v>3</v>
      </c>
      <c r="BL69">
        <v>36.14</v>
      </c>
      <c r="BM69">
        <v>5.42</v>
      </c>
      <c r="BN69">
        <v>41.56</v>
      </c>
      <c r="BO69">
        <v>41.56</v>
      </c>
      <c r="BQ69" t="s">
        <v>381</v>
      </c>
      <c r="BR69" t="s">
        <v>84</v>
      </c>
      <c r="BS69" s="2">
        <v>44169</v>
      </c>
      <c r="BT69" s="3">
        <v>0.48194444444444445</v>
      </c>
      <c r="BU69" t="s">
        <v>382</v>
      </c>
      <c r="BV69" t="s">
        <v>86</v>
      </c>
      <c r="BY69">
        <v>10999.89</v>
      </c>
      <c r="BZ69" t="s">
        <v>321</v>
      </c>
      <c r="CA69" t="s">
        <v>383</v>
      </c>
      <c r="CC69" t="s">
        <v>379</v>
      </c>
      <c r="CD69">
        <v>7600</v>
      </c>
      <c r="CE69" t="s">
        <v>317</v>
      </c>
      <c r="CF69" s="2">
        <v>44172</v>
      </c>
      <c r="CI69">
        <v>1</v>
      </c>
      <c r="CJ69">
        <v>1</v>
      </c>
      <c r="CK69">
        <v>22</v>
      </c>
      <c r="CL69" t="s">
        <v>90</v>
      </c>
    </row>
    <row r="70" spans="1:91" x14ac:dyDescent="0.25">
      <c r="A70" t="s">
        <v>72</v>
      </c>
      <c r="B70" t="s">
        <v>73</v>
      </c>
      <c r="C70" t="s">
        <v>74</v>
      </c>
      <c r="E70" t="str">
        <f>"GAB2001192"</f>
        <v>GAB2001192</v>
      </c>
      <c r="F70" s="2">
        <v>44169</v>
      </c>
      <c r="G70">
        <v>202106</v>
      </c>
      <c r="H70" t="s">
        <v>75</v>
      </c>
      <c r="I70" t="s">
        <v>76</v>
      </c>
      <c r="J70" t="s">
        <v>77</v>
      </c>
      <c r="K70" t="s">
        <v>78</v>
      </c>
      <c r="L70" t="s">
        <v>204</v>
      </c>
      <c r="M70" t="s">
        <v>205</v>
      </c>
      <c r="N70" t="s">
        <v>384</v>
      </c>
      <c r="O70" t="s">
        <v>313</v>
      </c>
      <c r="P70" t="str">
        <f>"CT063395                      "</f>
        <v xml:space="preserve">CT063395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10.44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1</v>
      </c>
      <c r="BI70">
        <v>1</v>
      </c>
      <c r="BJ70">
        <v>2.5</v>
      </c>
      <c r="BK70">
        <v>2.5</v>
      </c>
      <c r="BL70">
        <v>109.88</v>
      </c>
      <c r="BM70">
        <v>16.48</v>
      </c>
      <c r="BN70">
        <v>126.36</v>
      </c>
      <c r="BO70">
        <v>126.36</v>
      </c>
      <c r="BQ70" t="s">
        <v>385</v>
      </c>
      <c r="BR70" t="s">
        <v>84</v>
      </c>
      <c r="BS70" s="2">
        <v>44172</v>
      </c>
      <c r="BT70" s="3">
        <v>0.45</v>
      </c>
      <c r="BU70" t="s">
        <v>386</v>
      </c>
      <c r="BV70" t="s">
        <v>86</v>
      </c>
      <c r="BY70">
        <v>12250.08</v>
      </c>
      <c r="BZ70" t="s">
        <v>321</v>
      </c>
      <c r="CA70" t="s">
        <v>387</v>
      </c>
      <c r="CC70" t="s">
        <v>205</v>
      </c>
      <c r="CD70">
        <v>4400</v>
      </c>
      <c r="CE70" t="s">
        <v>338</v>
      </c>
      <c r="CF70" s="2">
        <v>44172</v>
      </c>
      <c r="CI70">
        <v>1</v>
      </c>
      <c r="CJ70">
        <v>1</v>
      </c>
      <c r="CK70">
        <v>23</v>
      </c>
      <c r="CL70" t="s">
        <v>90</v>
      </c>
    </row>
    <row r="71" spans="1:91" x14ac:dyDescent="0.25">
      <c r="A71" t="s">
        <v>72</v>
      </c>
      <c r="B71" t="s">
        <v>73</v>
      </c>
      <c r="C71" t="s">
        <v>74</v>
      </c>
      <c r="E71" t="str">
        <f>"GAB2001178"</f>
        <v>GAB2001178</v>
      </c>
      <c r="F71" s="2">
        <v>44168</v>
      </c>
      <c r="G71">
        <v>202106</v>
      </c>
      <c r="H71" t="s">
        <v>75</v>
      </c>
      <c r="I71" t="s">
        <v>76</v>
      </c>
      <c r="J71" t="s">
        <v>219</v>
      </c>
      <c r="K71" t="s">
        <v>78</v>
      </c>
      <c r="L71" t="s">
        <v>91</v>
      </c>
      <c r="M71" t="s">
        <v>92</v>
      </c>
      <c r="N71" t="s">
        <v>219</v>
      </c>
      <c r="O71" t="s">
        <v>313</v>
      </c>
      <c r="P71" t="str">
        <f>"002791 PLEASE DELIVER AS DAWN "</f>
        <v xml:space="preserve">002791 PLEASE DELIVER AS DAWN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164.07</v>
      </c>
      <c r="AH71">
        <v>0</v>
      </c>
      <c r="AI71">
        <v>0</v>
      </c>
      <c r="AJ71">
        <v>0</v>
      </c>
      <c r="AK71">
        <v>4.4000000000000004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G71">
        <v>0</v>
      </c>
      <c r="BH71">
        <v>1</v>
      </c>
      <c r="BI71">
        <v>1.1000000000000001</v>
      </c>
      <c r="BJ71">
        <v>1.8</v>
      </c>
      <c r="BK71">
        <v>2</v>
      </c>
      <c r="BL71">
        <v>210.34</v>
      </c>
      <c r="BM71">
        <v>31.55</v>
      </c>
      <c r="BN71">
        <v>241.89</v>
      </c>
      <c r="BO71">
        <v>241.89</v>
      </c>
      <c r="BQ71" t="s">
        <v>388</v>
      </c>
      <c r="BR71" t="s">
        <v>389</v>
      </c>
      <c r="BS71" s="2">
        <v>44169</v>
      </c>
      <c r="BT71" s="3">
        <v>0.34513888888888888</v>
      </c>
      <c r="BU71" t="s">
        <v>390</v>
      </c>
      <c r="BV71" t="s">
        <v>86</v>
      </c>
      <c r="BY71">
        <v>9010.65</v>
      </c>
      <c r="BZ71" t="s">
        <v>391</v>
      </c>
      <c r="CA71" t="s">
        <v>392</v>
      </c>
      <c r="CC71" t="s">
        <v>92</v>
      </c>
      <c r="CD71">
        <v>157</v>
      </c>
      <c r="CE71" t="s">
        <v>393</v>
      </c>
      <c r="CF71" s="2">
        <v>44173</v>
      </c>
      <c r="CI71">
        <v>1</v>
      </c>
      <c r="CJ71">
        <v>1</v>
      </c>
      <c r="CK71">
        <v>21</v>
      </c>
      <c r="CL71" t="s">
        <v>86</v>
      </c>
      <c r="CM71" s="3">
        <v>0.34513888888888888</v>
      </c>
    </row>
    <row r="72" spans="1:91" x14ac:dyDescent="0.25">
      <c r="A72" t="s">
        <v>72</v>
      </c>
      <c r="B72" t="s">
        <v>73</v>
      </c>
      <c r="C72" t="s">
        <v>74</v>
      </c>
      <c r="E72" t="str">
        <f>"GAB2001194"</f>
        <v>GAB2001194</v>
      </c>
      <c r="F72" s="2">
        <v>44169</v>
      </c>
      <c r="G72">
        <v>202106</v>
      </c>
      <c r="H72" t="s">
        <v>75</v>
      </c>
      <c r="I72" t="s">
        <v>76</v>
      </c>
      <c r="J72" t="s">
        <v>77</v>
      </c>
      <c r="K72" t="s">
        <v>78</v>
      </c>
      <c r="L72" t="s">
        <v>75</v>
      </c>
      <c r="M72" t="s">
        <v>76</v>
      </c>
      <c r="N72" t="s">
        <v>394</v>
      </c>
      <c r="O72" t="s">
        <v>313</v>
      </c>
      <c r="P72" t="str">
        <f>"002796                        "</f>
        <v xml:space="preserve">002796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3.43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G72">
        <v>0</v>
      </c>
      <c r="BH72">
        <v>1</v>
      </c>
      <c r="BI72">
        <v>1</v>
      </c>
      <c r="BJ72">
        <v>2.6</v>
      </c>
      <c r="BK72">
        <v>3</v>
      </c>
      <c r="BL72">
        <v>36.14</v>
      </c>
      <c r="BM72">
        <v>5.42</v>
      </c>
      <c r="BN72">
        <v>41.56</v>
      </c>
      <c r="BO72">
        <v>41.56</v>
      </c>
      <c r="BQ72" t="s">
        <v>347</v>
      </c>
      <c r="BR72" t="s">
        <v>84</v>
      </c>
      <c r="BS72" s="2">
        <v>44172</v>
      </c>
      <c r="BT72" s="3">
        <v>0.4680555555555555</v>
      </c>
      <c r="BU72" t="s">
        <v>395</v>
      </c>
      <c r="BV72" t="s">
        <v>90</v>
      </c>
      <c r="BW72" t="s">
        <v>215</v>
      </c>
      <c r="BX72" t="s">
        <v>396</v>
      </c>
      <c r="BY72">
        <v>13175.8</v>
      </c>
      <c r="BZ72" t="s">
        <v>321</v>
      </c>
      <c r="CA72" t="s">
        <v>397</v>
      </c>
      <c r="CC72" t="s">
        <v>76</v>
      </c>
      <c r="CD72">
        <v>7500</v>
      </c>
      <c r="CE72" t="s">
        <v>317</v>
      </c>
      <c r="CF72" s="2">
        <v>44173</v>
      </c>
      <c r="CI72">
        <v>1</v>
      </c>
      <c r="CJ72">
        <v>1</v>
      </c>
      <c r="CK72">
        <v>22</v>
      </c>
      <c r="CL72" t="s">
        <v>90</v>
      </c>
    </row>
    <row r="73" spans="1:91" x14ac:dyDescent="0.25">
      <c r="A73" t="s">
        <v>72</v>
      </c>
      <c r="B73" t="s">
        <v>73</v>
      </c>
      <c r="C73" t="s">
        <v>74</v>
      </c>
      <c r="E73" t="str">
        <f>"GAB2001176"</f>
        <v>GAB2001176</v>
      </c>
      <c r="F73" s="2">
        <v>44168</v>
      </c>
      <c r="G73">
        <v>202106</v>
      </c>
      <c r="H73" t="s">
        <v>75</v>
      </c>
      <c r="I73" t="s">
        <v>76</v>
      </c>
      <c r="J73" t="s">
        <v>77</v>
      </c>
      <c r="K73" t="s">
        <v>78</v>
      </c>
      <c r="L73" t="s">
        <v>75</v>
      </c>
      <c r="M73" t="s">
        <v>76</v>
      </c>
      <c r="N73" t="s">
        <v>398</v>
      </c>
      <c r="O73" t="s">
        <v>313</v>
      </c>
      <c r="P73" t="str">
        <f>"002788                        "</f>
        <v xml:space="preserve">002788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3.43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G73">
        <v>0</v>
      </c>
      <c r="BH73">
        <v>1</v>
      </c>
      <c r="BI73">
        <v>1</v>
      </c>
      <c r="BJ73">
        <v>1.7</v>
      </c>
      <c r="BK73">
        <v>2</v>
      </c>
      <c r="BL73">
        <v>36.14</v>
      </c>
      <c r="BM73">
        <v>5.42</v>
      </c>
      <c r="BN73">
        <v>41.56</v>
      </c>
      <c r="BO73">
        <v>41.56</v>
      </c>
      <c r="BQ73" t="s">
        <v>132</v>
      </c>
      <c r="BR73" t="s">
        <v>84</v>
      </c>
      <c r="BS73" s="2">
        <v>44169</v>
      </c>
      <c r="BT73" s="3">
        <v>0.41319444444444442</v>
      </c>
      <c r="BU73" t="s">
        <v>399</v>
      </c>
      <c r="BV73" t="s">
        <v>86</v>
      </c>
      <c r="BY73">
        <v>8593.2000000000007</v>
      </c>
      <c r="BZ73" t="s">
        <v>321</v>
      </c>
      <c r="CC73" t="s">
        <v>76</v>
      </c>
      <c r="CD73">
        <v>7975</v>
      </c>
      <c r="CE73" t="s">
        <v>400</v>
      </c>
      <c r="CF73" s="2">
        <v>44172</v>
      </c>
      <c r="CI73">
        <v>1</v>
      </c>
      <c r="CJ73">
        <v>1</v>
      </c>
      <c r="CK73">
        <v>22</v>
      </c>
      <c r="CL73" t="s">
        <v>90</v>
      </c>
    </row>
    <row r="74" spans="1:91" x14ac:dyDescent="0.25">
      <c r="A74" t="s">
        <v>72</v>
      </c>
      <c r="B74" t="s">
        <v>73</v>
      </c>
      <c r="C74" t="s">
        <v>74</v>
      </c>
      <c r="E74" t="str">
        <f>"GAB2001181"</f>
        <v>GAB2001181</v>
      </c>
      <c r="F74" s="2">
        <v>44169</v>
      </c>
      <c r="G74">
        <v>202106</v>
      </c>
      <c r="H74" t="s">
        <v>75</v>
      </c>
      <c r="I74" t="s">
        <v>76</v>
      </c>
      <c r="J74" t="s">
        <v>77</v>
      </c>
      <c r="K74" t="s">
        <v>78</v>
      </c>
      <c r="L74" t="s">
        <v>75</v>
      </c>
      <c r="M74" t="s">
        <v>76</v>
      </c>
      <c r="N74" t="s">
        <v>361</v>
      </c>
      <c r="O74" t="s">
        <v>313</v>
      </c>
      <c r="P74" t="str">
        <f>"CT063373                      "</f>
        <v xml:space="preserve">CT063373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3.43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G74">
        <v>0</v>
      </c>
      <c r="BH74">
        <v>1</v>
      </c>
      <c r="BI74">
        <v>1</v>
      </c>
      <c r="BJ74">
        <v>2.6</v>
      </c>
      <c r="BK74">
        <v>3</v>
      </c>
      <c r="BL74">
        <v>36.14</v>
      </c>
      <c r="BM74">
        <v>5.42</v>
      </c>
      <c r="BN74">
        <v>41.56</v>
      </c>
      <c r="BO74">
        <v>41.56</v>
      </c>
      <c r="BQ74" t="s">
        <v>362</v>
      </c>
      <c r="BR74" t="s">
        <v>84</v>
      </c>
      <c r="BS74" s="2">
        <v>44172</v>
      </c>
      <c r="BT74" s="3">
        <v>0.54166666666666663</v>
      </c>
      <c r="BU74" t="s">
        <v>401</v>
      </c>
      <c r="BV74" t="s">
        <v>86</v>
      </c>
      <c r="BY74">
        <v>13174.99</v>
      </c>
      <c r="BZ74" t="s">
        <v>321</v>
      </c>
      <c r="CC74" t="s">
        <v>76</v>
      </c>
      <c r="CD74">
        <v>7806</v>
      </c>
      <c r="CE74" t="s">
        <v>350</v>
      </c>
      <c r="CF74" s="2">
        <v>44173</v>
      </c>
      <c r="CI74">
        <v>1</v>
      </c>
      <c r="CJ74">
        <v>1</v>
      </c>
      <c r="CK74">
        <v>22</v>
      </c>
      <c r="CL74" t="s">
        <v>90</v>
      </c>
    </row>
    <row r="75" spans="1:91" x14ac:dyDescent="0.25">
      <c r="A75" t="s">
        <v>72</v>
      </c>
      <c r="B75" t="s">
        <v>73</v>
      </c>
      <c r="C75" t="s">
        <v>74</v>
      </c>
      <c r="E75" t="str">
        <f>"GAB2001177"</f>
        <v>GAB2001177</v>
      </c>
      <c r="F75" s="2">
        <v>44168</v>
      </c>
      <c r="G75">
        <v>202106</v>
      </c>
      <c r="H75" t="s">
        <v>75</v>
      </c>
      <c r="I75" t="s">
        <v>76</v>
      </c>
      <c r="J75" t="s">
        <v>77</v>
      </c>
      <c r="K75" t="s">
        <v>78</v>
      </c>
      <c r="L75" t="s">
        <v>165</v>
      </c>
      <c r="M75" t="s">
        <v>166</v>
      </c>
      <c r="N75" t="s">
        <v>402</v>
      </c>
      <c r="O75" t="s">
        <v>313</v>
      </c>
      <c r="P75" t="str">
        <f>"002787 002790                 "</f>
        <v xml:space="preserve">002787 002790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14.28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G75">
        <v>0</v>
      </c>
      <c r="BH75">
        <v>1</v>
      </c>
      <c r="BI75">
        <v>3.3</v>
      </c>
      <c r="BJ75">
        <v>6.1</v>
      </c>
      <c r="BK75">
        <v>6.5</v>
      </c>
      <c r="BL75">
        <v>150.29</v>
      </c>
      <c r="BM75">
        <v>22.54</v>
      </c>
      <c r="BN75">
        <v>172.83</v>
      </c>
      <c r="BO75">
        <v>172.83</v>
      </c>
      <c r="BQ75" t="s">
        <v>403</v>
      </c>
      <c r="BR75" t="s">
        <v>84</v>
      </c>
      <c r="BS75" s="2">
        <v>44169</v>
      </c>
      <c r="BT75" s="3">
        <v>0.33333333333333331</v>
      </c>
      <c r="BU75" t="s">
        <v>404</v>
      </c>
      <c r="BV75" t="s">
        <v>86</v>
      </c>
      <c r="BY75">
        <v>30623.040000000001</v>
      </c>
      <c r="BZ75" t="s">
        <v>321</v>
      </c>
      <c r="CC75" t="s">
        <v>166</v>
      </c>
      <c r="CD75">
        <v>1619</v>
      </c>
      <c r="CE75" t="s">
        <v>405</v>
      </c>
      <c r="CF75" s="2">
        <v>44170</v>
      </c>
      <c r="CI75">
        <v>1</v>
      </c>
      <c r="CJ75">
        <v>1</v>
      </c>
      <c r="CK75">
        <v>21</v>
      </c>
      <c r="CL75" t="s">
        <v>90</v>
      </c>
    </row>
    <row r="76" spans="1:91" x14ac:dyDescent="0.25">
      <c r="A76" t="s">
        <v>72</v>
      </c>
      <c r="B76" t="s">
        <v>73</v>
      </c>
      <c r="C76" t="s">
        <v>74</v>
      </c>
      <c r="E76" t="str">
        <f>"GAB2001199"</f>
        <v>GAB2001199</v>
      </c>
      <c r="F76" s="2">
        <v>44169</v>
      </c>
      <c r="G76">
        <v>202106</v>
      </c>
      <c r="H76" t="s">
        <v>75</v>
      </c>
      <c r="I76" t="s">
        <v>76</v>
      </c>
      <c r="J76" t="s">
        <v>77</v>
      </c>
      <c r="K76" t="s">
        <v>78</v>
      </c>
      <c r="L76" t="s">
        <v>406</v>
      </c>
      <c r="M76" t="s">
        <v>407</v>
      </c>
      <c r="N76" t="s">
        <v>408</v>
      </c>
      <c r="O76" t="s">
        <v>313</v>
      </c>
      <c r="P76" t="str">
        <f>"002800                        "</f>
        <v xml:space="preserve">002800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6.18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G76">
        <v>0</v>
      </c>
      <c r="BH76">
        <v>1</v>
      </c>
      <c r="BI76">
        <v>1</v>
      </c>
      <c r="BJ76">
        <v>1.7</v>
      </c>
      <c r="BK76">
        <v>2</v>
      </c>
      <c r="BL76">
        <v>65.06</v>
      </c>
      <c r="BM76">
        <v>9.76</v>
      </c>
      <c r="BN76">
        <v>74.819999999999993</v>
      </c>
      <c r="BO76">
        <v>74.819999999999993</v>
      </c>
      <c r="BQ76" t="s">
        <v>409</v>
      </c>
      <c r="BR76" t="s">
        <v>84</v>
      </c>
      <c r="BS76" s="2">
        <v>44173</v>
      </c>
      <c r="BT76" s="3">
        <v>0.53611111111111109</v>
      </c>
      <c r="BU76" t="s">
        <v>410</v>
      </c>
      <c r="BV76" t="s">
        <v>90</v>
      </c>
      <c r="BW76" t="s">
        <v>215</v>
      </c>
      <c r="BX76" t="s">
        <v>396</v>
      </c>
      <c r="BY76">
        <v>8664.81</v>
      </c>
      <c r="CA76" t="s">
        <v>411</v>
      </c>
      <c r="CC76" t="s">
        <v>407</v>
      </c>
      <c r="CD76">
        <v>7300</v>
      </c>
      <c r="CE76" t="s">
        <v>400</v>
      </c>
      <c r="CF76" s="2">
        <v>44174</v>
      </c>
      <c r="CI76">
        <v>1</v>
      </c>
      <c r="CJ76">
        <v>2</v>
      </c>
      <c r="CK76">
        <v>24</v>
      </c>
      <c r="CL76" t="s">
        <v>90</v>
      </c>
    </row>
    <row r="77" spans="1:91" x14ac:dyDescent="0.25">
      <c r="A77" t="s">
        <v>72</v>
      </c>
      <c r="B77" t="s">
        <v>73</v>
      </c>
      <c r="C77" t="s">
        <v>74</v>
      </c>
      <c r="E77" t="str">
        <f>"GAB2001175"</f>
        <v>GAB2001175</v>
      </c>
      <c r="F77" s="2">
        <v>44168</v>
      </c>
      <c r="G77">
        <v>202106</v>
      </c>
      <c r="H77" t="s">
        <v>75</v>
      </c>
      <c r="I77" t="s">
        <v>76</v>
      </c>
      <c r="J77" t="s">
        <v>77</v>
      </c>
      <c r="K77" t="s">
        <v>78</v>
      </c>
      <c r="L77" t="s">
        <v>75</v>
      </c>
      <c r="M77" t="s">
        <v>76</v>
      </c>
      <c r="N77" t="s">
        <v>312</v>
      </c>
      <c r="O77" t="s">
        <v>313</v>
      </c>
      <c r="P77" t="str">
        <f>"CT063363                      "</f>
        <v xml:space="preserve">CT063363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3.43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G77">
        <v>0</v>
      </c>
      <c r="BH77">
        <v>1</v>
      </c>
      <c r="BI77">
        <v>1</v>
      </c>
      <c r="BJ77">
        <v>2.1</v>
      </c>
      <c r="BK77">
        <v>3</v>
      </c>
      <c r="BL77">
        <v>36.14</v>
      </c>
      <c r="BM77">
        <v>5.42</v>
      </c>
      <c r="BN77">
        <v>41.56</v>
      </c>
      <c r="BO77">
        <v>41.56</v>
      </c>
      <c r="BQ77" t="s">
        <v>314</v>
      </c>
      <c r="BR77" t="s">
        <v>84</v>
      </c>
      <c r="BS77" s="2">
        <v>44169</v>
      </c>
      <c r="BT77" s="3">
        <v>0.38819444444444445</v>
      </c>
      <c r="BU77" t="s">
        <v>412</v>
      </c>
      <c r="BV77" t="s">
        <v>86</v>
      </c>
      <c r="BY77">
        <v>10586.33</v>
      </c>
      <c r="BZ77" t="s">
        <v>321</v>
      </c>
      <c r="CA77" t="s">
        <v>316</v>
      </c>
      <c r="CC77" t="s">
        <v>76</v>
      </c>
      <c r="CD77">
        <v>7441</v>
      </c>
      <c r="CE77" t="s">
        <v>317</v>
      </c>
      <c r="CF77" s="2">
        <v>44172</v>
      </c>
      <c r="CI77">
        <v>1</v>
      </c>
      <c r="CJ77">
        <v>1</v>
      </c>
      <c r="CK77">
        <v>22</v>
      </c>
      <c r="CL77" t="s">
        <v>90</v>
      </c>
    </row>
    <row r="78" spans="1:91" x14ac:dyDescent="0.25">
      <c r="A78" t="s">
        <v>72</v>
      </c>
      <c r="B78" t="s">
        <v>73</v>
      </c>
      <c r="C78" t="s">
        <v>74</v>
      </c>
      <c r="E78" t="str">
        <f>"GAB2001187"</f>
        <v>GAB2001187</v>
      </c>
      <c r="F78" s="2">
        <v>44169</v>
      </c>
      <c r="G78">
        <v>202106</v>
      </c>
      <c r="H78" t="s">
        <v>75</v>
      </c>
      <c r="I78" t="s">
        <v>76</v>
      </c>
      <c r="J78" t="s">
        <v>77</v>
      </c>
      <c r="K78" t="s">
        <v>78</v>
      </c>
      <c r="L78" t="s">
        <v>75</v>
      </c>
      <c r="M78" t="s">
        <v>76</v>
      </c>
      <c r="N78" t="s">
        <v>413</v>
      </c>
      <c r="O78" t="s">
        <v>313</v>
      </c>
      <c r="P78" t="str">
        <f>"CT063391                      "</f>
        <v xml:space="preserve">CT063391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3.43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G78">
        <v>0</v>
      </c>
      <c r="BH78">
        <v>1</v>
      </c>
      <c r="BI78">
        <v>2.4</v>
      </c>
      <c r="BJ78">
        <v>4</v>
      </c>
      <c r="BK78">
        <v>4</v>
      </c>
      <c r="BL78">
        <v>36.14</v>
      </c>
      <c r="BM78">
        <v>5.42</v>
      </c>
      <c r="BN78">
        <v>41.56</v>
      </c>
      <c r="BO78">
        <v>41.56</v>
      </c>
      <c r="BQ78" t="s">
        <v>414</v>
      </c>
      <c r="BR78" t="s">
        <v>84</v>
      </c>
      <c r="BS78" s="2">
        <v>44172</v>
      </c>
      <c r="BT78" s="3">
        <v>0.6118055555555556</v>
      </c>
      <c r="BU78" t="s">
        <v>415</v>
      </c>
      <c r="BV78" t="s">
        <v>90</v>
      </c>
      <c r="BW78" t="s">
        <v>215</v>
      </c>
      <c r="BX78" t="s">
        <v>416</v>
      </c>
      <c r="BY78">
        <v>20183.04</v>
      </c>
      <c r="BZ78" t="s">
        <v>321</v>
      </c>
      <c r="CA78" t="s">
        <v>417</v>
      </c>
      <c r="CC78" t="s">
        <v>76</v>
      </c>
      <c r="CD78">
        <v>7441</v>
      </c>
      <c r="CE78" t="s">
        <v>418</v>
      </c>
      <c r="CF78" s="2">
        <v>44173</v>
      </c>
      <c r="CI78">
        <v>1</v>
      </c>
      <c r="CJ78">
        <v>1</v>
      </c>
      <c r="CK78">
        <v>22</v>
      </c>
      <c r="CL78" t="s">
        <v>90</v>
      </c>
    </row>
    <row r="79" spans="1:91" x14ac:dyDescent="0.25">
      <c r="A79" t="s">
        <v>72</v>
      </c>
      <c r="B79" t="s">
        <v>73</v>
      </c>
      <c r="C79" t="s">
        <v>74</v>
      </c>
      <c r="E79" t="str">
        <f>"GAB2001172"</f>
        <v>GAB2001172</v>
      </c>
      <c r="F79" s="2">
        <v>44168</v>
      </c>
      <c r="G79">
        <v>202106</v>
      </c>
      <c r="H79" t="s">
        <v>75</v>
      </c>
      <c r="I79" t="s">
        <v>76</v>
      </c>
      <c r="J79" t="s">
        <v>77</v>
      </c>
      <c r="K79" t="s">
        <v>78</v>
      </c>
      <c r="L79" t="s">
        <v>419</v>
      </c>
      <c r="M79" t="s">
        <v>420</v>
      </c>
      <c r="N79" t="s">
        <v>421</v>
      </c>
      <c r="O79" t="s">
        <v>313</v>
      </c>
      <c r="P79" t="str">
        <f>"CT063362                      "</f>
        <v xml:space="preserve">CT063362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10.44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G79">
        <v>0</v>
      </c>
      <c r="BH79">
        <v>1</v>
      </c>
      <c r="BI79">
        <v>1</v>
      </c>
      <c r="BJ79">
        <v>2.2000000000000002</v>
      </c>
      <c r="BK79">
        <v>2.5</v>
      </c>
      <c r="BL79">
        <v>109.88</v>
      </c>
      <c r="BM79">
        <v>16.48</v>
      </c>
      <c r="BN79">
        <v>126.36</v>
      </c>
      <c r="BO79">
        <v>126.36</v>
      </c>
      <c r="BQ79" t="s">
        <v>347</v>
      </c>
      <c r="BR79" t="s">
        <v>84</v>
      </c>
      <c r="BS79" s="2">
        <v>44169</v>
      </c>
      <c r="BT79" s="3">
        <v>0.58333333333333337</v>
      </c>
      <c r="BU79" t="s">
        <v>422</v>
      </c>
      <c r="BV79" t="s">
        <v>86</v>
      </c>
      <c r="BY79">
        <v>11023.14</v>
      </c>
      <c r="BZ79" t="s">
        <v>321</v>
      </c>
      <c r="CA79" t="s">
        <v>423</v>
      </c>
      <c r="CC79" t="s">
        <v>420</v>
      </c>
      <c r="CD79">
        <v>3100</v>
      </c>
      <c r="CE79" t="s">
        <v>317</v>
      </c>
      <c r="CI79">
        <v>1</v>
      </c>
      <c r="CJ79">
        <v>1</v>
      </c>
      <c r="CK79">
        <v>23</v>
      </c>
      <c r="CL79" t="s">
        <v>90</v>
      </c>
    </row>
    <row r="80" spans="1:91" x14ac:dyDescent="0.25">
      <c r="A80" t="s">
        <v>72</v>
      </c>
      <c r="B80" t="s">
        <v>73</v>
      </c>
      <c r="C80" t="s">
        <v>74</v>
      </c>
      <c r="E80" t="str">
        <f>"GAB2001186"</f>
        <v>GAB2001186</v>
      </c>
      <c r="F80" s="2">
        <v>44169</v>
      </c>
      <c r="G80">
        <v>202106</v>
      </c>
      <c r="H80" t="s">
        <v>75</v>
      </c>
      <c r="I80" t="s">
        <v>76</v>
      </c>
      <c r="J80" t="s">
        <v>77</v>
      </c>
      <c r="K80" t="s">
        <v>78</v>
      </c>
      <c r="L80" t="s">
        <v>226</v>
      </c>
      <c r="M80" t="s">
        <v>227</v>
      </c>
      <c r="N80" t="s">
        <v>334</v>
      </c>
      <c r="O80" t="s">
        <v>313</v>
      </c>
      <c r="P80" t="str">
        <f>"CT063385                      "</f>
        <v xml:space="preserve">CT063385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6.59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G80">
        <v>0</v>
      </c>
      <c r="BH80">
        <v>1</v>
      </c>
      <c r="BI80">
        <v>1</v>
      </c>
      <c r="BJ80">
        <v>2.8</v>
      </c>
      <c r="BK80">
        <v>3</v>
      </c>
      <c r="BL80">
        <v>69.38</v>
      </c>
      <c r="BM80">
        <v>10.41</v>
      </c>
      <c r="BN80">
        <v>79.790000000000006</v>
      </c>
      <c r="BO80">
        <v>79.790000000000006</v>
      </c>
      <c r="BQ80" t="s">
        <v>335</v>
      </c>
      <c r="BR80" t="s">
        <v>84</v>
      </c>
      <c r="BS80" s="2">
        <v>44172</v>
      </c>
      <c r="BT80" s="3">
        <v>0.47291666666666665</v>
      </c>
      <c r="BU80" t="s">
        <v>424</v>
      </c>
      <c r="BV80" t="s">
        <v>86</v>
      </c>
      <c r="BY80">
        <v>14212.38</v>
      </c>
      <c r="BZ80" t="s">
        <v>337</v>
      </c>
      <c r="CC80" t="s">
        <v>227</v>
      </c>
      <c r="CD80">
        <v>1475</v>
      </c>
      <c r="CE80" t="s">
        <v>350</v>
      </c>
      <c r="CF80" s="2">
        <v>44173</v>
      </c>
      <c r="CI80">
        <v>1</v>
      </c>
      <c r="CJ80">
        <v>1</v>
      </c>
      <c r="CK80">
        <v>21</v>
      </c>
      <c r="CL80" t="s">
        <v>90</v>
      </c>
    </row>
    <row r="81" spans="1:90" x14ac:dyDescent="0.25">
      <c r="A81" t="s">
        <v>72</v>
      </c>
      <c r="B81" t="s">
        <v>73</v>
      </c>
      <c r="C81" t="s">
        <v>74</v>
      </c>
      <c r="E81" t="str">
        <f>"GAB2001170"</f>
        <v>GAB2001170</v>
      </c>
      <c r="F81" s="2">
        <v>44168</v>
      </c>
      <c r="G81">
        <v>202106</v>
      </c>
      <c r="H81" t="s">
        <v>75</v>
      </c>
      <c r="I81" t="s">
        <v>76</v>
      </c>
      <c r="J81" t="s">
        <v>77</v>
      </c>
      <c r="K81" t="s">
        <v>78</v>
      </c>
      <c r="L81" t="s">
        <v>114</v>
      </c>
      <c r="M81" t="s">
        <v>115</v>
      </c>
      <c r="N81" t="s">
        <v>425</v>
      </c>
      <c r="O81" t="s">
        <v>313</v>
      </c>
      <c r="P81" t="str">
        <f>"CT063360                      "</f>
        <v xml:space="preserve">CT063360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4.4000000000000004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G81">
        <v>0</v>
      </c>
      <c r="BH81">
        <v>1</v>
      </c>
      <c r="BI81">
        <v>1</v>
      </c>
      <c r="BJ81">
        <v>1.7</v>
      </c>
      <c r="BK81">
        <v>2</v>
      </c>
      <c r="BL81">
        <v>46.27</v>
      </c>
      <c r="BM81">
        <v>6.94</v>
      </c>
      <c r="BN81">
        <v>53.21</v>
      </c>
      <c r="BO81">
        <v>53.21</v>
      </c>
      <c r="BQ81" t="s">
        <v>426</v>
      </c>
      <c r="BR81" t="s">
        <v>84</v>
      </c>
      <c r="BS81" s="2">
        <v>44169</v>
      </c>
      <c r="BT81" s="3">
        <v>0.36736111111111108</v>
      </c>
      <c r="BU81" t="s">
        <v>427</v>
      </c>
      <c r="BV81" t="s">
        <v>86</v>
      </c>
      <c r="BY81">
        <v>8536.64</v>
      </c>
      <c r="BZ81" t="s">
        <v>321</v>
      </c>
      <c r="CA81" t="s">
        <v>428</v>
      </c>
      <c r="CC81" t="s">
        <v>115</v>
      </c>
      <c r="CD81">
        <v>2196</v>
      </c>
      <c r="CE81" t="s">
        <v>429</v>
      </c>
      <c r="CF81" s="2">
        <v>44170</v>
      </c>
      <c r="CI81">
        <v>1</v>
      </c>
      <c r="CJ81">
        <v>1</v>
      </c>
      <c r="CK81">
        <v>21</v>
      </c>
      <c r="CL81" t="s">
        <v>90</v>
      </c>
    </row>
    <row r="82" spans="1:90" x14ac:dyDescent="0.25">
      <c r="A82" t="s">
        <v>72</v>
      </c>
      <c r="B82" t="s">
        <v>73</v>
      </c>
      <c r="C82" t="s">
        <v>74</v>
      </c>
      <c r="E82" t="str">
        <f>"GAB2001182"</f>
        <v>GAB2001182</v>
      </c>
      <c r="F82" s="2">
        <v>44169</v>
      </c>
      <c r="G82">
        <v>202106</v>
      </c>
      <c r="H82" t="s">
        <v>75</v>
      </c>
      <c r="I82" t="s">
        <v>76</v>
      </c>
      <c r="J82" t="s">
        <v>77</v>
      </c>
      <c r="K82" t="s">
        <v>78</v>
      </c>
      <c r="L82" t="s">
        <v>273</v>
      </c>
      <c r="M82" t="s">
        <v>274</v>
      </c>
      <c r="N82" t="s">
        <v>430</v>
      </c>
      <c r="O82" t="s">
        <v>313</v>
      </c>
      <c r="P82" t="str">
        <f>"CT063380                      "</f>
        <v xml:space="preserve">CT063380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12.36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G82">
        <v>0</v>
      </c>
      <c r="BH82">
        <v>1</v>
      </c>
      <c r="BI82">
        <v>1</v>
      </c>
      <c r="BJ82">
        <v>2.7</v>
      </c>
      <c r="BK82">
        <v>3</v>
      </c>
      <c r="BL82">
        <v>130.12</v>
      </c>
      <c r="BM82">
        <v>19.52</v>
      </c>
      <c r="BN82">
        <v>149.63999999999999</v>
      </c>
      <c r="BO82">
        <v>149.63999999999999</v>
      </c>
      <c r="BQ82" t="s">
        <v>431</v>
      </c>
      <c r="BR82" t="s">
        <v>84</v>
      </c>
      <c r="BS82" s="2">
        <v>44172</v>
      </c>
      <c r="BT82" s="3">
        <v>0.42291666666666666</v>
      </c>
      <c r="BU82" t="s">
        <v>432</v>
      </c>
      <c r="BV82" t="s">
        <v>86</v>
      </c>
      <c r="BY82">
        <v>13536.77</v>
      </c>
      <c r="BZ82" t="s">
        <v>321</v>
      </c>
      <c r="CC82" t="s">
        <v>274</v>
      </c>
      <c r="CD82">
        <v>1930</v>
      </c>
      <c r="CE82" t="s">
        <v>333</v>
      </c>
      <c r="CF82" s="2">
        <v>44173</v>
      </c>
      <c r="CI82">
        <v>1</v>
      </c>
      <c r="CJ82">
        <v>1</v>
      </c>
      <c r="CK82">
        <v>23</v>
      </c>
      <c r="CL82" t="s">
        <v>90</v>
      </c>
    </row>
    <row r="83" spans="1:90" x14ac:dyDescent="0.25">
      <c r="A83" t="s">
        <v>72</v>
      </c>
      <c r="B83" t="s">
        <v>73</v>
      </c>
      <c r="C83" t="s">
        <v>74</v>
      </c>
      <c r="E83" t="str">
        <f>"GAB2001196"</f>
        <v>GAB2001196</v>
      </c>
      <c r="F83" s="2">
        <v>44169</v>
      </c>
      <c r="G83">
        <v>202106</v>
      </c>
      <c r="H83" t="s">
        <v>75</v>
      </c>
      <c r="I83" t="s">
        <v>76</v>
      </c>
      <c r="J83" t="s">
        <v>77</v>
      </c>
      <c r="K83" t="s">
        <v>78</v>
      </c>
      <c r="L83" t="s">
        <v>419</v>
      </c>
      <c r="M83" t="s">
        <v>420</v>
      </c>
      <c r="N83" t="s">
        <v>421</v>
      </c>
      <c r="O83" t="s">
        <v>313</v>
      </c>
      <c r="P83" t="str">
        <f>"CT063397                      "</f>
        <v xml:space="preserve">CT063397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8.52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G83">
        <v>0</v>
      </c>
      <c r="BH83">
        <v>1</v>
      </c>
      <c r="BI83">
        <v>1</v>
      </c>
      <c r="BJ83">
        <v>1.9</v>
      </c>
      <c r="BK83">
        <v>2</v>
      </c>
      <c r="BL83">
        <v>89.64</v>
      </c>
      <c r="BM83">
        <v>13.45</v>
      </c>
      <c r="BN83">
        <v>103.09</v>
      </c>
      <c r="BO83">
        <v>103.09</v>
      </c>
      <c r="BQ83" t="s">
        <v>347</v>
      </c>
      <c r="BR83" t="s">
        <v>84</v>
      </c>
      <c r="BS83" s="2">
        <v>44172</v>
      </c>
      <c r="BT83" s="3">
        <v>0.44791666666666669</v>
      </c>
      <c r="BU83" t="s">
        <v>433</v>
      </c>
      <c r="BV83" t="s">
        <v>86</v>
      </c>
      <c r="BY83">
        <v>9649.2000000000007</v>
      </c>
      <c r="BZ83" t="s">
        <v>321</v>
      </c>
      <c r="CA83" t="s">
        <v>423</v>
      </c>
      <c r="CC83" t="s">
        <v>420</v>
      </c>
      <c r="CD83">
        <v>3100</v>
      </c>
      <c r="CE83" t="s">
        <v>338</v>
      </c>
      <c r="CF83" s="2">
        <v>44173</v>
      </c>
      <c r="CI83">
        <v>1</v>
      </c>
      <c r="CJ83">
        <v>1</v>
      </c>
      <c r="CK83">
        <v>23</v>
      </c>
      <c r="CL83" t="s">
        <v>90</v>
      </c>
    </row>
    <row r="84" spans="1:90" x14ac:dyDescent="0.25">
      <c r="A84" t="s">
        <v>72</v>
      </c>
      <c r="B84" t="s">
        <v>73</v>
      </c>
      <c r="C84" t="s">
        <v>74</v>
      </c>
      <c r="E84" t="str">
        <f>"GAB2001195"</f>
        <v>GAB2001195</v>
      </c>
      <c r="F84" s="2">
        <v>44169</v>
      </c>
      <c r="G84">
        <v>202106</v>
      </c>
      <c r="H84" t="s">
        <v>75</v>
      </c>
      <c r="I84" t="s">
        <v>76</v>
      </c>
      <c r="J84" t="s">
        <v>77</v>
      </c>
      <c r="K84" t="s">
        <v>78</v>
      </c>
      <c r="L84" t="s">
        <v>434</v>
      </c>
      <c r="M84" t="s">
        <v>435</v>
      </c>
      <c r="N84" t="s">
        <v>436</v>
      </c>
      <c r="O84" t="s">
        <v>313</v>
      </c>
      <c r="P84" t="str">
        <f>"002798                        "</f>
        <v xml:space="preserve">002798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10.44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G84">
        <v>0</v>
      </c>
      <c r="BH84">
        <v>1</v>
      </c>
      <c r="BI84">
        <v>1</v>
      </c>
      <c r="BJ84">
        <v>2.2999999999999998</v>
      </c>
      <c r="BK84">
        <v>2.5</v>
      </c>
      <c r="BL84">
        <v>109.88</v>
      </c>
      <c r="BM84">
        <v>16.48</v>
      </c>
      <c r="BN84">
        <v>126.36</v>
      </c>
      <c r="BO84">
        <v>126.36</v>
      </c>
      <c r="BQ84" t="s">
        <v>437</v>
      </c>
      <c r="BR84" t="s">
        <v>84</v>
      </c>
      <c r="BS84" s="2">
        <v>44172</v>
      </c>
      <c r="BT84" s="3">
        <v>0.39583333333333331</v>
      </c>
      <c r="BU84" t="s">
        <v>438</v>
      </c>
      <c r="BV84" t="s">
        <v>86</v>
      </c>
      <c r="BY84">
        <v>11479.65</v>
      </c>
      <c r="BZ84" t="s">
        <v>321</v>
      </c>
      <c r="CC84" t="s">
        <v>435</v>
      </c>
      <c r="CD84">
        <v>9499</v>
      </c>
      <c r="CE84" t="s">
        <v>333</v>
      </c>
      <c r="CF84" s="2">
        <v>44173</v>
      </c>
      <c r="CI84">
        <v>1</v>
      </c>
      <c r="CJ84">
        <v>1</v>
      </c>
      <c r="CK84">
        <v>23</v>
      </c>
      <c r="CL84" t="s">
        <v>90</v>
      </c>
    </row>
    <row r="85" spans="1:90" x14ac:dyDescent="0.25">
      <c r="A85" t="s">
        <v>72</v>
      </c>
      <c r="B85" t="s">
        <v>73</v>
      </c>
      <c r="C85" t="s">
        <v>74</v>
      </c>
      <c r="E85" t="str">
        <f>"GAB2001180"</f>
        <v>GAB2001180</v>
      </c>
      <c r="F85" s="2">
        <v>44169</v>
      </c>
      <c r="G85">
        <v>202106</v>
      </c>
      <c r="H85" t="s">
        <v>75</v>
      </c>
      <c r="I85" t="s">
        <v>76</v>
      </c>
      <c r="J85" t="s">
        <v>77</v>
      </c>
      <c r="K85" t="s">
        <v>78</v>
      </c>
      <c r="L85" t="s">
        <v>75</v>
      </c>
      <c r="M85" t="s">
        <v>76</v>
      </c>
      <c r="N85" t="s">
        <v>439</v>
      </c>
      <c r="O85" t="s">
        <v>313</v>
      </c>
      <c r="P85" t="str">
        <f>"CT063372                      "</f>
        <v xml:space="preserve">CT063372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3.43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G85">
        <v>0</v>
      </c>
      <c r="BH85">
        <v>1</v>
      </c>
      <c r="BI85">
        <v>1</v>
      </c>
      <c r="BJ85">
        <v>2.9</v>
      </c>
      <c r="BK85">
        <v>3</v>
      </c>
      <c r="BL85">
        <v>36.14</v>
      </c>
      <c r="BM85">
        <v>5.42</v>
      </c>
      <c r="BN85">
        <v>41.56</v>
      </c>
      <c r="BO85">
        <v>41.56</v>
      </c>
      <c r="BQ85" t="s">
        <v>440</v>
      </c>
      <c r="BR85" t="s">
        <v>84</v>
      </c>
      <c r="BS85" s="2">
        <v>44172</v>
      </c>
      <c r="BT85" s="3">
        <v>0.4375</v>
      </c>
      <c r="BU85" t="s">
        <v>441</v>
      </c>
      <c r="BV85" t="s">
        <v>86</v>
      </c>
      <c r="BY85">
        <v>14445.2</v>
      </c>
      <c r="BZ85" t="s">
        <v>321</v>
      </c>
      <c r="CA85" t="s">
        <v>442</v>
      </c>
      <c r="CC85" t="s">
        <v>76</v>
      </c>
      <c r="CD85">
        <v>7550</v>
      </c>
      <c r="CE85" t="s">
        <v>333</v>
      </c>
      <c r="CF85" s="2">
        <v>44173</v>
      </c>
      <c r="CI85">
        <v>1</v>
      </c>
      <c r="CJ85">
        <v>1</v>
      </c>
      <c r="CK85">
        <v>22</v>
      </c>
      <c r="CL85" t="s">
        <v>90</v>
      </c>
    </row>
    <row r="86" spans="1:90" x14ac:dyDescent="0.25">
      <c r="A86" t="s">
        <v>72</v>
      </c>
      <c r="B86" t="s">
        <v>73</v>
      </c>
      <c r="C86" t="s">
        <v>74</v>
      </c>
      <c r="E86" t="str">
        <f>"GAB2001193"</f>
        <v>GAB2001193</v>
      </c>
      <c r="F86" s="2">
        <v>44169</v>
      </c>
      <c r="G86">
        <v>202106</v>
      </c>
      <c r="H86" t="s">
        <v>75</v>
      </c>
      <c r="I86" t="s">
        <v>76</v>
      </c>
      <c r="J86" t="s">
        <v>77</v>
      </c>
      <c r="K86" t="s">
        <v>78</v>
      </c>
      <c r="L86" t="s">
        <v>75</v>
      </c>
      <c r="M86" t="s">
        <v>76</v>
      </c>
      <c r="N86" t="s">
        <v>443</v>
      </c>
      <c r="O86" t="s">
        <v>444</v>
      </c>
      <c r="P86" t="str">
        <f>"002797                        "</f>
        <v xml:space="preserve">002797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3.43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G86">
        <v>0</v>
      </c>
      <c r="BH86">
        <v>1</v>
      </c>
      <c r="BI86">
        <v>2</v>
      </c>
      <c r="BJ86">
        <v>6.1</v>
      </c>
      <c r="BK86">
        <v>7</v>
      </c>
      <c r="BL86">
        <v>36.14</v>
      </c>
      <c r="BM86">
        <v>5.42</v>
      </c>
      <c r="BN86">
        <v>41.56</v>
      </c>
      <c r="BO86">
        <v>41.56</v>
      </c>
      <c r="BQ86" t="s">
        <v>445</v>
      </c>
      <c r="BR86" t="s">
        <v>84</v>
      </c>
      <c r="BS86" s="2">
        <v>44173</v>
      </c>
      <c r="BT86" s="3">
        <v>0.63402777777777775</v>
      </c>
      <c r="BU86" t="s">
        <v>446</v>
      </c>
      <c r="BV86" t="s">
        <v>90</v>
      </c>
      <c r="BW86" t="s">
        <v>215</v>
      </c>
      <c r="BX86" t="s">
        <v>396</v>
      </c>
      <c r="BY86">
        <v>30636.48</v>
      </c>
      <c r="BZ86" t="s">
        <v>30</v>
      </c>
      <c r="CA86" t="s">
        <v>447</v>
      </c>
      <c r="CC86" t="s">
        <v>76</v>
      </c>
      <c r="CD86">
        <v>7785</v>
      </c>
      <c r="CE86" t="s">
        <v>448</v>
      </c>
      <c r="CF86" s="2">
        <v>44174</v>
      </c>
      <c r="CI86">
        <v>1</v>
      </c>
      <c r="CJ86">
        <v>2</v>
      </c>
      <c r="CK86">
        <v>32</v>
      </c>
      <c r="CL86" t="s">
        <v>90</v>
      </c>
    </row>
    <row r="87" spans="1:90" x14ac:dyDescent="0.25">
      <c r="A87" t="s">
        <v>72</v>
      </c>
      <c r="B87" t="s">
        <v>73</v>
      </c>
      <c r="C87" t="s">
        <v>74</v>
      </c>
      <c r="E87" t="str">
        <f>"GAB2001179"</f>
        <v>GAB2001179</v>
      </c>
      <c r="F87" s="2">
        <v>44169</v>
      </c>
      <c r="G87">
        <v>202106</v>
      </c>
      <c r="H87" t="s">
        <v>75</v>
      </c>
      <c r="I87" t="s">
        <v>76</v>
      </c>
      <c r="J87" t="s">
        <v>77</v>
      </c>
      <c r="K87" t="s">
        <v>78</v>
      </c>
      <c r="L87" t="s">
        <v>378</v>
      </c>
      <c r="M87" t="s">
        <v>379</v>
      </c>
      <c r="N87" t="s">
        <v>380</v>
      </c>
      <c r="O87" t="s">
        <v>313</v>
      </c>
      <c r="P87" t="str">
        <f>"CT063369                      "</f>
        <v xml:space="preserve">CT063369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3.43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G87">
        <v>0</v>
      </c>
      <c r="BH87">
        <v>1</v>
      </c>
      <c r="BI87">
        <v>1</v>
      </c>
      <c r="BJ87">
        <v>2.2999999999999998</v>
      </c>
      <c r="BK87">
        <v>3</v>
      </c>
      <c r="BL87">
        <v>36.14</v>
      </c>
      <c r="BM87">
        <v>5.42</v>
      </c>
      <c r="BN87">
        <v>41.56</v>
      </c>
      <c r="BO87">
        <v>41.56</v>
      </c>
      <c r="BQ87" t="s">
        <v>449</v>
      </c>
      <c r="BR87" t="s">
        <v>84</v>
      </c>
      <c r="BS87" s="2">
        <v>44172</v>
      </c>
      <c r="BT87" s="3">
        <v>0.53819444444444442</v>
      </c>
      <c r="BU87" t="s">
        <v>450</v>
      </c>
      <c r="BV87" t="s">
        <v>86</v>
      </c>
      <c r="BY87">
        <v>11341.12</v>
      </c>
      <c r="BZ87" t="s">
        <v>321</v>
      </c>
      <c r="CA87" t="s">
        <v>383</v>
      </c>
      <c r="CC87" t="s">
        <v>379</v>
      </c>
      <c r="CD87">
        <v>7600</v>
      </c>
      <c r="CE87" t="s">
        <v>338</v>
      </c>
      <c r="CF87" s="2">
        <v>44173</v>
      </c>
      <c r="CI87">
        <v>1</v>
      </c>
      <c r="CJ87">
        <v>1</v>
      </c>
      <c r="CK87">
        <v>22</v>
      </c>
      <c r="CL87" t="s">
        <v>90</v>
      </c>
    </row>
    <row r="88" spans="1:90" x14ac:dyDescent="0.25">
      <c r="A88" t="s">
        <v>72</v>
      </c>
      <c r="B88" t="s">
        <v>73</v>
      </c>
      <c r="C88" t="s">
        <v>74</v>
      </c>
      <c r="E88" t="str">
        <f>"GAB2001191"</f>
        <v>GAB2001191</v>
      </c>
      <c r="F88" s="2">
        <v>44169</v>
      </c>
      <c r="G88">
        <v>202106</v>
      </c>
      <c r="H88" t="s">
        <v>75</v>
      </c>
      <c r="I88" t="s">
        <v>76</v>
      </c>
      <c r="J88" t="s">
        <v>77</v>
      </c>
      <c r="K88" t="s">
        <v>78</v>
      </c>
      <c r="L88" t="s">
        <v>273</v>
      </c>
      <c r="M88" t="s">
        <v>274</v>
      </c>
      <c r="N88" t="s">
        <v>451</v>
      </c>
      <c r="O88" t="s">
        <v>313</v>
      </c>
      <c r="P88" t="str">
        <f>"CT063392                      "</f>
        <v xml:space="preserve">CT063392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23.91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G88">
        <v>0</v>
      </c>
      <c r="BH88">
        <v>1</v>
      </c>
      <c r="BI88">
        <v>6</v>
      </c>
      <c r="BJ88">
        <v>2.2999999999999998</v>
      </c>
      <c r="BK88">
        <v>6</v>
      </c>
      <c r="BL88">
        <v>251.59</v>
      </c>
      <c r="BM88">
        <v>37.74</v>
      </c>
      <c r="BN88">
        <v>289.33</v>
      </c>
      <c r="BO88">
        <v>289.33</v>
      </c>
      <c r="BQ88" t="s">
        <v>452</v>
      </c>
      <c r="BR88" t="s">
        <v>84</v>
      </c>
      <c r="BS88" s="2">
        <v>44172</v>
      </c>
      <c r="BT88" s="3">
        <v>0.375</v>
      </c>
      <c r="BU88" t="s">
        <v>453</v>
      </c>
      <c r="BV88" t="s">
        <v>86</v>
      </c>
      <c r="BY88">
        <v>11605.8</v>
      </c>
      <c r="BZ88" t="s">
        <v>337</v>
      </c>
      <c r="CC88" t="s">
        <v>274</v>
      </c>
      <c r="CD88">
        <v>1982</v>
      </c>
      <c r="CE88" t="s">
        <v>333</v>
      </c>
      <c r="CF88" s="2">
        <v>44173</v>
      </c>
      <c r="CI88">
        <v>1</v>
      </c>
      <c r="CJ88">
        <v>1</v>
      </c>
      <c r="CK88">
        <v>23</v>
      </c>
      <c r="CL88" t="s">
        <v>90</v>
      </c>
    </row>
    <row r="89" spans="1:90" x14ac:dyDescent="0.25">
      <c r="A89" t="s">
        <v>72</v>
      </c>
      <c r="B89" t="s">
        <v>73</v>
      </c>
      <c r="C89" t="s">
        <v>74</v>
      </c>
      <c r="E89" t="str">
        <f>"GAB2001123"</f>
        <v>GAB2001123</v>
      </c>
      <c r="F89" s="2">
        <v>44166</v>
      </c>
      <c r="G89">
        <v>202106</v>
      </c>
      <c r="H89" t="s">
        <v>75</v>
      </c>
      <c r="I89" t="s">
        <v>76</v>
      </c>
      <c r="J89" t="s">
        <v>77</v>
      </c>
      <c r="K89" t="s">
        <v>78</v>
      </c>
      <c r="L89" t="s">
        <v>114</v>
      </c>
      <c r="M89" t="s">
        <v>115</v>
      </c>
      <c r="N89" t="s">
        <v>425</v>
      </c>
      <c r="O89" t="s">
        <v>313</v>
      </c>
      <c r="P89" t="str">
        <f>"CT063298                      "</f>
        <v xml:space="preserve">CT063298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5.49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G89">
        <v>0</v>
      </c>
      <c r="BH89">
        <v>1</v>
      </c>
      <c r="BI89">
        <v>1</v>
      </c>
      <c r="BJ89">
        <v>2.5</v>
      </c>
      <c r="BK89">
        <v>2.5</v>
      </c>
      <c r="BL89">
        <v>57.82</v>
      </c>
      <c r="BM89">
        <v>8.67</v>
      </c>
      <c r="BN89">
        <v>66.489999999999995</v>
      </c>
      <c r="BO89">
        <v>66.489999999999995</v>
      </c>
      <c r="BQ89" t="s">
        <v>454</v>
      </c>
      <c r="BR89" t="s">
        <v>84</v>
      </c>
      <c r="BS89" s="2">
        <v>44167</v>
      </c>
      <c r="BT89" s="3">
        <v>0.4375</v>
      </c>
      <c r="BU89" t="s">
        <v>455</v>
      </c>
      <c r="BV89" t="s">
        <v>86</v>
      </c>
      <c r="BY89">
        <v>12491.33</v>
      </c>
      <c r="BZ89" t="s">
        <v>321</v>
      </c>
      <c r="CA89" t="s">
        <v>428</v>
      </c>
      <c r="CC89" t="s">
        <v>115</v>
      </c>
      <c r="CD89">
        <v>2196</v>
      </c>
      <c r="CE89" t="s">
        <v>338</v>
      </c>
      <c r="CF89" s="2">
        <v>44168</v>
      </c>
      <c r="CI89">
        <v>1</v>
      </c>
      <c r="CJ89">
        <v>1</v>
      </c>
      <c r="CK89">
        <v>21</v>
      </c>
      <c r="CL89" t="s">
        <v>90</v>
      </c>
    </row>
    <row r="90" spans="1:90" x14ac:dyDescent="0.25">
      <c r="A90" t="s">
        <v>72</v>
      </c>
      <c r="B90" t="s">
        <v>73</v>
      </c>
      <c r="C90" t="s">
        <v>74</v>
      </c>
      <c r="E90" t="str">
        <f>"GAB2001118"</f>
        <v>GAB2001118</v>
      </c>
      <c r="F90" s="2">
        <v>44166</v>
      </c>
      <c r="G90">
        <v>202106</v>
      </c>
      <c r="H90" t="s">
        <v>75</v>
      </c>
      <c r="I90" t="s">
        <v>76</v>
      </c>
      <c r="J90" t="s">
        <v>77</v>
      </c>
      <c r="K90" t="s">
        <v>78</v>
      </c>
      <c r="L90" t="s">
        <v>135</v>
      </c>
      <c r="M90" t="s">
        <v>136</v>
      </c>
      <c r="N90" t="s">
        <v>456</v>
      </c>
      <c r="O90" t="s">
        <v>313</v>
      </c>
      <c r="P90" t="str">
        <f>"CT063293                      "</f>
        <v xml:space="preserve">CT063293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4.4000000000000004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G90">
        <v>0</v>
      </c>
      <c r="BH90">
        <v>1</v>
      </c>
      <c r="BI90">
        <v>1</v>
      </c>
      <c r="BJ90">
        <v>1.9</v>
      </c>
      <c r="BK90">
        <v>2</v>
      </c>
      <c r="BL90">
        <v>46.27</v>
      </c>
      <c r="BM90">
        <v>6.94</v>
      </c>
      <c r="BN90">
        <v>53.21</v>
      </c>
      <c r="BO90">
        <v>53.21</v>
      </c>
      <c r="BQ90" t="s">
        <v>457</v>
      </c>
      <c r="BR90" t="s">
        <v>84</v>
      </c>
      <c r="BS90" s="2">
        <v>44168</v>
      </c>
      <c r="BT90" s="3">
        <v>0.39583333333333331</v>
      </c>
      <c r="BU90" t="s">
        <v>458</v>
      </c>
      <c r="BV90" t="s">
        <v>90</v>
      </c>
      <c r="BW90" t="s">
        <v>96</v>
      </c>
      <c r="BX90" t="s">
        <v>459</v>
      </c>
      <c r="BY90">
        <v>9681.07</v>
      </c>
      <c r="BZ90" t="s">
        <v>321</v>
      </c>
      <c r="CA90" t="s">
        <v>460</v>
      </c>
      <c r="CC90" t="s">
        <v>136</v>
      </c>
      <c r="CD90">
        <v>4001</v>
      </c>
      <c r="CE90" t="s">
        <v>317</v>
      </c>
      <c r="CF90" s="2">
        <v>44168</v>
      </c>
      <c r="CI90">
        <v>1</v>
      </c>
      <c r="CJ90">
        <v>2</v>
      </c>
      <c r="CK90">
        <v>21</v>
      </c>
      <c r="CL90" t="s">
        <v>90</v>
      </c>
    </row>
    <row r="91" spans="1:90" x14ac:dyDescent="0.25">
      <c r="A91" t="s">
        <v>72</v>
      </c>
      <c r="B91" t="s">
        <v>73</v>
      </c>
      <c r="C91" t="s">
        <v>74</v>
      </c>
      <c r="E91" t="str">
        <f>"GAB2001117"</f>
        <v>GAB2001117</v>
      </c>
      <c r="F91" s="2">
        <v>44166</v>
      </c>
      <c r="G91">
        <v>202106</v>
      </c>
      <c r="H91" t="s">
        <v>75</v>
      </c>
      <c r="I91" t="s">
        <v>76</v>
      </c>
      <c r="J91" t="s">
        <v>77</v>
      </c>
      <c r="K91" t="s">
        <v>78</v>
      </c>
      <c r="L91" t="s">
        <v>461</v>
      </c>
      <c r="M91" t="s">
        <v>462</v>
      </c>
      <c r="N91" t="s">
        <v>463</v>
      </c>
      <c r="O91" t="s">
        <v>313</v>
      </c>
      <c r="P91" t="str">
        <f>"CT063292                      "</f>
        <v xml:space="preserve">CT063292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10.44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G91">
        <v>0</v>
      </c>
      <c r="BH91">
        <v>1</v>
      </c>
      <c r="BI91">
        <v>1</v>
      </c>
      <c r="BJ91">
        <v>2.2999999999999998</v>
      </c>
      <c r="BK91">
        <v>2.5</v>
      </c>
      <c r="BL91">
        <v>109.88</v>
      </c>
      <c r="BM91">
        <v>16.48</v>
      </c>
      <c r="BN91">
        <v>126.36</v>
      </c>
      <c r="BO91">
        <v>126.36</v>
      </c>
      <c r="BQ91" t="s">
        <v>464</v>
      </c>
      <c r="BR91" t="s">
        <v>84</v>
      </c>
      <c r="BS91" s="2">
        <v>44168</v>
      </c>
      <c r="BT91" s="3">
        <v>0.4375</v>
      </c>
      <c r="BU91" t="s">
        <v>465</v>
      </c>
      <c r="BV91" t="s">
        <v>90</v>
      </c>
      <c r="BY91">
        <v>11607.75</v>
      </c>
      <c r="BZ91" t="s">
        <v>321</v>
      </c>
      <c r="CA91" t="s">
        <v>466</v>
      </c>
      <c r="CC91" t="s">
        <v>462</v>
      </c>
      <c r="CD91">
        <v>555</v>
      </c>
      <c r="CE91" t="s">
        <v>317</v>
      </c>
      <c r="CF91" s="2">
        <v>44168</v>
      </c>
      <c r="CI91">
        <v>1</v>
      </c>
      <c r="CJ91">
        <v>2</v>
      </c>
      <c r="CK91">
        <v>23</v>
      </c>
      <c r="CL91" t="s">
        <v>90</v>
      </c>
    </row>
    <row r="92" spans="1:90" x14ac:dyDescent="0.25">
      <c r="A92" t="s">
        <v>72</v>
      </c>
      <c r="B92" t="s">
        <v>73</v>
      </c>
      <c r="C92" t="s">
        <v>74</v>
      </c>
      <c r="E92" t="str">
        <f>"GAB2001116"</f>
        <v>GAB2001116</v>
      </c>
      <c r="F92" s="2">
        <v>44166</v>
      </c>
      <c r="G92">
        <v>202106</v>
      </c>
      <c r="H92" t="s">
        <v>75</v>
      </c>
      <c r="I92" t="s">
        <v>76</v>
      </c>
      <c r="J92" t="s">
        <v>77</v>
      </c>
      <c r="K92" t="s">
        <v>78</v>
      </c>
      <c r="L92" t="s">
        <v>75</v>
      </c>
      <c r="M92" t="s">
        <v>76</v>
      </c>
      <c r="N92" t="s">
        <v>318</v>
      </c>
      <c r="O92" t="s">
        <v>313</v>
      </c>
      <c r="P92" t="str">
        <f>"ct063288                      "</f>
        <v xml:space="preserve">ct063288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3.43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G92">
        <v>0</v>
      </c>
      <c r="BH92">
        <v>1</v>
      </c>
      <c r="BI92">
        <v>1</v>
      </c>
      <c r="BJ92">
        <v>3.8</v>
      </c>
      <c r="BK92">
        <v>4</v>
      </c>
      <c r="BL92">
        <v>36.14</v>
      </c>
      <c r="BM92">
        <v>5.42</v>
      </c>
      <c r="BN92">
        <v>41.56</v>
      </c>
      <c r="BO92">
        <v>41.56</v>
      </c>
      <c r="BQ92" t="s">
        <v>319</v>
      </c>
      <c r="BR92" t="s">
        <v>84</v>
      </c>
      <c r="BS92" s="2">
        <v>44167</v>
      </c>
      <c r="BT92" s="3">
        <v>0.4548611111111111</v>
      </c>
      <c r="BU92" t="s">
        <v>467</v>
      </c>
      <c r="BV92" t="s">
        <v>90</v>
      </c>
      <c r="BW92" t="s">
        <v>215</v>
      </c>
      <c r="BX92" t="s">
        <v>416</v>
      </c>
      <c r="BY92">
        <v>19200</v>
      </c>
      <c r="BZ92" t="s">
        <v>321</v>
      </c>
      <c r="CA92" t="s">
        <v>322</v>
      </c>
      <c r="CC92" t="s">
        <v>76</v>
      </c>
      <c r="CD92">
        <v>7441</v>
      </c>
      <c r="CE92" t="s">
        <v>468</v>
      </c>
      <c r="CF92" s="2">
        <v>44168</v>
      </c>
      <c r="CI92">
        <v>1</v>
      </c>
      <c r="CJ92">
        <v>1</v>
      </c>
      <c r="CK92">
        <v>22</v>
      </c>
      <c r="CL92" t="s">
        <v>90</v>
      </c>
    </row>
    <row r="93" spans="1:90" x14ac:dyDescent="0.25">
      <c r="A93" t="s">
        <v>72</v>
      </c>
      <c r="B93" t="s">
        <v>73</v>
      </c>
      <c r="C93" t="s">
        <v>74</v>
      </c>
      <c r="E93" t="str">
        <f>"GAB2001115"</f>
        <v>GAB2001115</v>
      </c>
      <c r="F93" s="2">
        <v>44166</v>
      </c>
      <c r="G93">
        <v>202106</v>
      </c>
      <c r="H93" t="s">
        <v>75</v>
      </c>
      <c r="I93" t="s">
        <v>76</v>
      </c>
      <c r="J93" t="s">
        <v>77</v>
      </c>
      <c r="K93" t="s">
        <v>78</v>
      </c>
      <c r="L93" t="s">
        <v>469</v>
      </c>
      <c r="M93" t="s">
        <v>470</v>
      </c>
      <c r="N93" t="s">
        <v>471</v>
      </c>
      <c r="O93" t="s">
        <v>313</v>
      </c>
      <c r="P93" t="str">
        <f>"CT063287                      "</f>
        <v xml:space="preserve">CT063287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4.4000000000000004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G93">
        <v>0</v>
      </c>
      <c r="BH93">
        <v>1</v>
      </c>
      <c r="BI93">
        <v>1</v>
      </c>
      <c r="BJ93">
        <v>1.7</v>
      </c>
      <c r="BK93">
        <v>2</v>
      </c>
      <c r="BL93">
        <v>46.27</v>
      </c>
      <c r="BM93">
        <v>6.94</v>
      </c>
      <c r="BN93">
        <v>53.21</v>
      </c>
      <c r="BO93">
        <v>53.21</v>
      </c>
      <c r="BQ93" t="s">
        <v>472</v>
      </c>
      <c r="BR93" t="s">
        <v>84</v>
      </c>
      <c r="BS93" s="2">
        <v>44168</v>
      </c>
      <c r="BT93" s="3">
        <v>0.60416666666666663</v>
      </c>
      <c r="BU93" t="s">
        <v>473</v>
      </c>
      <c r="BV93" t="s">
        <v>90</v>
      </c>
      <c r="BY93">
        <v>8593.2000000000007</v>
      </c>
      <c r="BZ93" t="s">
        <v>321</v>
      </c>
      <c r="CA93" t="s">
        <v>474</v>
      </c>
      <c r="CC93" t="s">
        <v>470</v>
      </c>
      <c r="CD93">
        <v>1200</v>
      </c>
      <c r="CE93" t="s">
        <v>400</v>
      </c>
      <c r="CF93" s="2">
        <v>44168</v>
      </c>
      <c r="CI93">
        <v>1</v>
      </c>
      <c r="CJ93">
        <v>2</v>
      </c>
      <c r="CK93">
        <v>21</v>
      </c>
      <c r="CL93" t="s">
        <v>90</v>
      </c>
    </row>
    <row r="94" spans="1:90" x14ac:dyDescent="0.25">
      <c r="A94" t="s">
        <v>72</v>
      </c>
      <c r="B94" t="s">
        <v>73</v>
      </c>
      <c r="C94" t="s">
        <v>74</v>
      </c>
      <c r="E94" t="str">
        <f>"GAB2001138"</f>
        <v>GAB2001138</v>
      </c>
      <c r="F94" s="2">
        <v>44166</v>
      </c>
      <c r="G94">
        <v>202106</v>
      </c>
      <c r="H94" t="s">
        <v>75</v>
      </c>
      <c r="I94" t="s">
        <v>76</v>
      </c>
      <c r="J94" t="s">
        <v>77</v>
      </c>
      <c r="K94" t="s">
        <v>78</v>
      </c>
      <c r="L94" t="s">
        <v>475</v>
      </c>
      <c r="M94" t="s">
        <v>476</v>
      </c>
      <c r="N94" t="s">
        <v>477</v>
      </c>
      <c r="O94" t="s">
        <v>313</v>
      </c>
      <c r="P94" t="str">
        <f>"002772                        "</f>
        <v xml:space="preserve">002772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6.59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G94">
        <v>0</v>
      </c>
      <c r="BH94">
        <v>1</v>
      </c>
      <c r="BI94">
        <v>1</v>
      </c>
      <c r="BJ94">
        <v>2.7</v>
      </c>
      <c r="BK94">
        <v>3</v>
      </c>
      <c r="BL94">
        <v>69.38</v>
      </c>
      <c r="BM94">
        <v>10.41</v>
      </c>
      <c r="BN94">
        <v>79.790000000000006</v>
      </c>
      <c r="BO94">
        <v>79.790000000000006</v>
      </c>
      <c r="BQ94" t="s">
        <v>478</v>
      </c>
      <c r="BR94" t="s">
        <v>84</v>
      </c>
      <c r="BS94" s="2">
        <v>44167</v>
      </c>
      <c r="BT94" s="3">
        <v>0.38541666666666669</v>
      </c>
      <c r="BU94" t="s">
        <v>479</v>
      </c>
      <c r="BV94" t="s">
        <v>86</v>
      </c>
      <c r="BY94">
        <v>13525.68</v>
      </c>
      <c r="BZ94" t="s">
        <v>321</v>
      </c>
      <c r="CA94" t="s">
        <v>480</v>
      </c>
      <c r="CC94" t="s">
        <v>476</v>
      </c>
      <c r="CD94">
        <v>6230</v>
      </c>
      <c r="CE94" t="s">
        <v>350</v>
      </c>
      <c r="CF94" s="2">
        <v>44167</v>
      </c>
      <c r="CI94">
        <v>1</v>
      </c>
      <c r="CJ94">
        <v>1</v>
      </c>
      <c r="CK94">
        <v>21</v>
      </c>
      <c r="CL94" t="s">
        <v>90</v>
      </c>
    </row>
    <row r="95" spans="1:90" x14ac:dyDescent="0.25">
      <c r="A95" t="s">
        <v>72</v>
      </c>
      <c r="B95" t="s">
        <v>73</v>
      </c>
      <c r="C95" t="s">
        <v>74</v>
      </c>
      <c r="E95" t="str">
        <f>"GAB2001137"</f>
        <v>GAB2001137</v>
      </c>
      <c r="F95" s="2">
        <v>44166</v>
      </c>
      <c r="G95">
        <v>202106</v>
      </c>
      <c r="H95" t="s">
        <v>75</v>
      </c>
      <c r="I95" t="s">
        <v>76</v>
      </c>
      <c r="J95" t="s">
        <v>77</v>
      </c>
      <c r="K95" t="s">
        <v>78</v>
      </c>
      <c r="L95" t="s">
        <v>75</v>
      </c>
      <c r="M95" t="s">
        <v>76</v>
      </c>
      <c r="N95" t="s">
        <v>312</v>
      </c>
      <c r="O95" t="s">
        <v>313</v>
      </c>
      <c r="P95" t="str">
        <f>"CT063306                      "</f>
        <v xml:space="preserve">CT063306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3.43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G95">
        <v>0</v>
      </c>
      <c r="BH95">
        <v>1</v>
      </c>
      <c r="BI95">
        <v>1</v>
      </c>
      <c r="BJ95">
        <v>2.1</v>
      </c>
      <c r="BK95">
        <v>3</v>
      </c>
      <c r="BL95">
        <v>36.14</v>
      </c>
      <c r="BM95">
        <v>5.42</v>
      </c>
      <c r="BN95">
        <v>41.56</v>
      </c>
      <c r="BO95">
        <v>41.56</v>
      </c>
      <c r="BQ95" t="s">
        <v>314</v>
      </c>
      <c r="BR95" t="s">
        <v>84</v>
      </c>
      <c r="BS95" s="2">
        <v>44167</v>
      </c>
      <c r="BT95" s="3">
        <v>0.42083333333333334</v>
      </c>
      <c r="BU95" t="s">
        <v>481</v>
      </c>
      <c r="BV95" t="s">
        <v>86</v>
      </c>
      <c r="BY95">
        <v>10550.03</v>
      </c>
      <c r="BZ95" t="s">
        <v>321</v>
      </c>
      <c r="CA95" t="s">
        <v>344</v>
      </c>
      <c r="CC95" t="s">
        <v>76</v>
      </c>
      <c r="CD95">
        <v>7441</v>
      </c>
      <c r="CE95" t="s">
        <v>317</v>
      </c>
      <c r="CF95" s="2">
        <v>44168</v>
      </c>
      <c r="CI95">
        <v>1</v>
      </c>
      <c r="CJ95">
        <v>1</v>
      </c>
      <c r="CK95">
        <v>22</v>
      </c>
      <c r="CL95" t="s">
        <v>90</v>
      </c>
    </row>
    <row r="96" spans="1:90" x14ac:dyDescent="0.25">
      <c r="A96" t="s">
        <v>72</v>
      </c>
      <c r="B96" t="s">
        <v>73</v>
      </c>
      <c r="C96" t="s">
        <v>74</v>
      </c>
      <c r="E96" t="str">
        <f>"GAB2001136"</f>
        <v>GAB2001136</v>
      </c>
      <c r="F96" s="2">
        <v>44166</v>
      </c>
      <c r="G96">
        <v>202106</v>
      </c>
      <c r="H96" t="s">
        <v>75</v>
      </c>
      <c r="I96" t="s">
        <v>76</v>
      </c>
      <c r="J96" t="s">
        <v>77</v>
      </c>
      <c r="K96" t="s">
        <v>78</v>
      </c>
      <c r="L96" t="s">
        <v>370</v>
      </c>
      <c r="M96" t="s">
        <v>371</v>
      </c>
      <c r="N96" t="s">
        <v>372</v>
      </c>
      <c r="O96" t="s">
        <v>313</v>
      </c>
      <c r="P96" t="str">
        <f>"CT063313                      "</f>
        <v xml:space="preserve">CT063313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10.44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G96">
        <v>0</v>
      </c>
      <c r="BH96">
        <v>1</v>
      </c>
      <c r="BI96">
        <v>1</v>
      </c>
      <c r="BJ96">
        <v>2.1</v>
      </c>
      <c r="BK96">
        <v>2.5</v>
      </c>
      <c r="BL96">
        <v>109.88</v>
      </c>
      <c r="BM96">
        <v>16.48</v>
      </c>
      <c r="BN96">
        <v>126.36</v>
      </c>
      <c r="BO96">
        <v>126.36</v>
      </c>
      <c r="BQ96" t="s">
        <v>373</v>
      </c>
      <c r="BR96" t="s">
        <v>84</v>
      </c>
      <c r="BS96" s="2">
        <v>44168</v>
      </c>
      <c r="BT96" s="3">
        <v>0.47361111111111115</v>
      </c>
      <c r="BU96" t="s">
        <v>482</v>
      </c>
      <c r="BV96" t="s">
        <v>90</v>
      </c>
      <c r="BY96">
        <v>10343.91</v>
      </c>
      <c r="BZ96" t="s">
        <v>337</v>
      </c>
      <c r="CC96" t="s">
        <v>371</v>
      </c>
      <c r="CD96">
        <v>2745</v>
      </c>
      <c r="CE96" t="s">
        <v>338</v>
      </c>
      <c r="CF96" s="2">
        <v>44169</v>
      </c>
      <c r="CI96">
        <v>1</v>
      </c>
      <c r="CJ96">
        <v>2</v>
      </c>
      <c r="CK96">
        <v>23</v>
      </c>
      <c r="CL96" t="s">
        <v>90</v>
      </c>
    </row>
    <row r="97" spans="1:90" x14ac:dyDescent="0.25">
      <c r="A97" t="s">
        <v>72</v>
      </c>
      <c r="B97" t="s">
        <v>73</v>
      </c>
      <c r="C97" t="s">
        <v>74</v>
      </c>
      <c r="E97" t="str">
        <f>"GAB2001127"</f>
        <v>GAB2001127</v>
      </c>
      <c r="F97" s="2">
        <v>44166</v>
      </c>
      <c r="G97">
        <v>202106</v>
      </c>
      <c r="H97" t="s">
        <v>75</v>
      </c>
      <c r="I97" t="s">
        <v>76</v>
      </c>
      <c r="J97" t="s">
        <v>77</v>
      </c>
      <c r="K97" t="s">
        <v>78</v>
      </c>
      <c r="L97" t="s">
        <v>483</v>
      </c>
      <c r="M97" t="s">
        <v>484</v>
      </c>
      <c r="N97" t="s">
        <v>485</v>
      </c>
      <c r="O97" t="s">
        <v>313</v>
      </c>
      <c r="P97" t="str">
        <f>"CT063304                      "</f>
        <v xml:space="preserve">CT063304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8.52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G97">
        <v>0</v>
      </c>
      <c r="BH97">
        <v>1</v>
      </c>
      <c r="BI97">
        <v>1</v>
      </c>
      <c r="BJ97">
        <v>1.7</v>
      </c>
      <c r="BK97">
        <v>2</v>
      </c>
      <c r="BL97">
        <v>89.64</v>
      </c>
      <c r="BM97">
        <v>13.45</v>
      </c>
      <c r="BN97">
        <v>103.09</v>
      </c>
      <c r="BO97">
        <v>103.09</v>
      </c>
      <c r="BQ97" t="s">
        <v>486</v>
      </c>
      <c r="BR97" t="s">
        <v>84</v>
      </c>
      <c r="BS97" s="2">
        <v>44169</v>
      </c>
      <c r="BT97" s="3">
        <v>0.64444444444444449</v>
      </c>
      <c r="BU97" t="s">
        <v>487</v>
      </c>
      <c r="BV97" t="s">
        <v>86</v>
      </c>
      <c r="BY97">
        <v>8715.9599999999991</v>
      </c>
      <c r="BZ97" t="s">
        <v>321</v>
      </c>
      <c r="CC97" t="s">
        <v>484</v>
      </c>
      <c r="CD97">
        <v>8800</v>
      </c>
      <c r="CE97" t="s">
        <v>488</v>
      </c>
      <c r="CF97" s="2">
        <v>44172</v>
      </c>
      <c r="CI97">
        <v>3</v>
      </c>
      <c r="CJ97">
        <v>3</v>
      </c>
      <c r="CK97">
        <v>23</v>
      </c>
      <c r="CL97" t="s">
        <v>90</v>
      </c>
    </row>
    <row r="98" spans="1:90" x14ac:dyDescent="0.25">
      <c r="A98" t="s">
        <v>72</v>
      </c>
      <c r="B98" t="s">
        <v>73</v>
      </c>
      <c r="C98" t="s">
        <v>74</v>
      </c>
      <c r="E98" t="str">
        <f>"GAB2001129"</f>
        <v>GAB2001129</v>
      </c>
      <c r="F98" s="2">
        <v>44166</v>
      </c>
      <c r="G98">
        <v>202106</v>
      </c>
      <c r="H98" t="s">
        <v>75</v>
      </c>
      <c r="I98" t="s">
        <v>76</v>
      </c>
      <c r="J98" t="s">
        <v>77</v>
      </c>
      <c r="K98" t="s">
        <v>78</v>
      </c>
      <c r="L98" t="s">
        <v>489</v>
      </c>
      <c r="M98" t="s">
        <v>490</v>
      </c>
      <c r="N98" t="s">
        <v>491</v>
      </c>
      <c r="O98" t="s">
        <v>313</v>
      </c>
      <c r="P98" t="str">
        <f>"CT063283 CT063305             "</f>
        <v xml:space="preserve">CT063283 CT063305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23.91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G98">
        <v>0</v>
      </c>
      <c r="BH98">
        <v>1</v>
      </c>
      <c r="BI98">
        <v>3</v>
      </c>
      <c r="BJ98">
        <v>6</v>
      </c>
      <c r="BK98">
        <v>6</v>
      </c>
      <c r="BL98">
        <v>251.59</v>
      </c>
      <c r="BM98">
        <v>37.74</v>
      </c>
      <c r="BN98">
        <v>289.33</v>
      </c>
      <c r="BO98">
        <v>289.33</v>
      </c>
      <c r="BQ98" t="s">
        <v>492</v>
      </c>
      <c r="BR98" t="s">
        <v>84</v>
      </c>
      <c r="BS98" s="2">
        <v>44167</v>
      </c>
      <c r="BT98" s="3">
        <v>0.47916666666666669</v>
      </c>
      <c r="BU98" t="s">
        <v>493</v>
      </c>
      <c r="BV98" t="s">
        <v>86</v>
      </c>
      <c r="BY98">
        <v>30229.119999999999</v>
      </c>
      <c r="BZ98" t="s">
        <v>321</v>
      </c>
      <c r="CA98" t="s">
        <v>196</v>
      </c>
      <c r="CC98" t="s">
        <v>490</v>
      </c>
      <c r="CD98">
        <v>2515</v>
      </c>
      <c r="CE98" t="s">
        <v>494</v>
      </c>
      <c r="CF98" s="2">
        <v>44167</v>
      </c>
      <c r="CI98">
        <v>1</v>
      </c>
      <c r="CJ98">
        <v>1</v>
      </c>
      <c r="CK98">
        <v>23</v>
      </c>
      <c r="CL98" t="s">
        <v>90</v>
      </c>
    </row>
    <row r="99" spans="1:90" x14ac:dyDescent="0.25">
      <c r="A99" t="s">
        <v>72</v>
      </c>
      <c r="B99" t="s">
        <v>73</v>
      </c>
      <c r="C99" t="s">
        <v>74</v>
      </c>
      <c r="E99" t="str">
        <f>"GAB2001132"</f>
        <v>GAB2001132</v>
      </c>
      <c r="F99" s="2">
        <v>44166</v>
      </c>
      <c r="G99">
        <v>202106</v>
      </c>
      <c r="H99" t="s">
        <v>75</v>
      </c>
      <c r="I99" t="s">
        <v>76</v>
      </c>
      <c r="J99" t="s">
        <v>77</v>
      </c>
      <c r="K99" t="s">
        <v>78</v>
      </c>
      <c r="L99" t="s">
        <v>75</v>
      </c>
      <c r="M99" t="s">
        <v>76</v>
      </c>
      <c r="N99" t="s">
        <v>495</v>
      </c>
      <c r="O99" t="s">
        <v>313</v>
      </c>
      <c r="P99" t="str">
        <f>"002769                        "</f>
        <v xml:space="preserve">002769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3.43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G99">
        <v>0</v>
      </c>
      <c r="BH99">
        <v>1</v>
      </c>
      <c r="BI99">
        <v>1</v>
      </c>
      <c r="BJ99">
        <v>2.9</v>
      </c>
      <c r="BK99">
        <v>3</v>
      </c>
      <c r="BL99">
        <v>36.14</v>
      </c>
      <c r="BM99">
        <v>5.42</v>
      </c>
      <c r="BN99">
        <v>41.56</v>
      </c>
      <c r="BO99">
        <v>41.56</v>
      </c>
      <c r="BQ99" t="s">
        <v>347</v>
      </c>
      <c r="BR99" t="s">
        <v>84</v>
      </c>
      <c r="BS99" s="2">
        <v>44167</v>
      </c>
      <c r="BT99" s="3">
        <v>0.41666666666666669</v>
      </c>
      <c r="BU99" t="s">
        <v>496</v>
      </c>
      <c r="BV99" t="s">
        <v>86</v>
      </c>
      <c r="BY99">
        <v>14676.9</v>
      </c>
      <c r="BZ99" t="s">
        <v>321</v>
      </c>
      <c r="CC99" t="s">
        <v>76</v>
      </c>
      <c r="CD99">
        <v>7945</v>
      </c>
      <c r="CE99" t="s">
        <v>369</v>
      </c>
      <c r="CF99" s="2">
        <v>44168</v>
      </c>
      <c r="CI99">
        <v>1</v>
      </c>
      <c r="CJ99">
        <v>1</v>
      </c>
      <c r="CK99">
        <v>22</v>
      </c>
      <c r="CL99" t="s">
        <v>90</v>
      </c>
    </row>
    <row r="100" spans="1:90" x14ac:dyDescent="0.25">
      <c r="A100" t="s">
        <v>72</v>
      </c>
      <c r="B100" t="s">
        <v>73</v>
      </c>
      <c r="C100" t="s">
        <v>74</v>
      </c>
      <c r="E100" t="str">
        <f>"GAB2001135"</f>
        <v>GAB2001135</v>
      </c>
      <c r="F100" s="2">
        <v>44166</v>
      </c>
      <c r="G100">
        <v>202106</v>
      </c>
      <c r="H100" t="s">
        <v>75</v>
      </c>
      <c r="I100" t="s">
        <v>76</v>
      </c>
      <c r="J100" t="s">
        <v>77</v>
      </c>
      <c r="K100" t="s">
        <v>78</v>
      </c>
      <c r="L100" t="s">
        <v>75</v>
      </c>
      <c r="M100" t="s">
        <v>76</v>
      </c>
      <c r="N100" t="s">
        <v>339</v>
      </c>
      <c r="O100" t="s">
        <v>313</v>
      </c>
      <c r="P100" t="str">
        <f>"CT063308 CT063311             "</f>
        <v xml:space="preserve">CT063308 CT063311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3.43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G100">
        <v>0</v>
      </c>
      <c r="BH100">
        <v>1</v>
      </c>
      <c r="BI100">
        <v>1.2</v>
      </c>
      <c r="BJ100">
        <v>2.6</v>
      </c>
      <c r="BK100">
        <v>3</v>
      </c>
      <c r="BL100">
        <v>36.14</v>
      </c>
      <c r="BM100">
        <v>5.42</v>
      </c>
      <c r="BN100">
        <v>41.56</v>
      </c>
      <c r="BO100">
        <v>41.56</v>
      </c>
      <c r="BQ100" t="s">
        <v>340</v>
      </c>
      <c r="BR100" t="s">
        <v>84</v>
      </c>
      <c r="BS100" s="2">
        <v>44167</v>
      </c>
      <c r="BT100" s="3">
        <v>0.4145833333333333</v>
      </c>
      <c r="BU100" t="s">
        <v>497</v>
      </c>
      <c r="BV100" t="s">
        <v>86</v>
      </c>
      <c r="BY100">
        <v>13154.4</v>
      </c>
      <c r="BZ100" t="s">
        <v>321</v>
      </c>
      <c r="CA100" t="s">
        <v>342</v>
      </c>
      <c r="CC100" t="s">
        <v>76</v>
      </c>
      <c r="CD100">
        <v>7800</v>
      </c>
      <c r="CE100" t="s">
        <v>498</v>
      </c>
      <c r="CF100" s="2">
        <v>44168</v>
      </c>
      <c r="CI100">
        <v>1</v>
      </c>
      <c r="CJ100">
        <v>1</v>
      </c>
      <c r="CK100">
        <v>22</v>
      </c>
      <c r="CL100" t="s">
        <v>90</v>
      </c>
    </row>
    <row r="101" spans="1:90" x14ac:dyDescent="0.25">
      <c r="A101" t="s">
        <v>72</v>
      </c>
      <c r="B101" t="s">
        <v>73</v>
      </c>
      <c r="C101" t="s">
        <v>74</v>
      </c>
      <c r="E101" t="str">
        <f>"GAB2001133"</f>
        <v>GAB2001133</v>
      </c>
      <c r="F101" s="2">
        <v>44166</v>
      </c>
      <c r="G101">
        <v>202106</v>
      </c>
      <c r="H101" t="s">
        <v>75</v>
      </c>
      <c r="I101" t="s">
        <v>76</v>
      </c>
      <c r="J101" t="s">
        <v>77</v>
      </c>
      <c r="K101" t="s">
        <v>78</v>
      </c>
      <c r="L101" t="s">
        <v>75</v>
      </c>
      <c r="M101" t="s">
        <v>76</v>
      </c>
      <c r="N101" t="s">
        <v>499</v>
      </c>
      <c r="O101" t="s">
        <v>313</v>
      </c>
      <c r="P101" t="str">
        <f>"002770                        "</f>
        <v xml:space="preserve">002770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3.43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G101">
        <v>0</v>
      </c>
      <c r="BH101">
        <v>1</v>
      </c>
      <c r="BI101">
        <v>1</v>
      </c>
      <c r="BJ101">
        <v>2.2000000000000002</v>
      </c>
      <c r="BK101">
        <v>3</v>
      </c>
      <c r="BL101">
        <v>36.14</v>
      </c>
      <c r="BM101">
        <v>5.42</v>
      </c>
      <c r="BN101">
        <v>41.56</v>
      </c>
      <c r="BO101">
        <v>41.56</v>
      </c>
      <c r="BQ101" t="s">
        <v>347</v>
      </c>
      <c r="BR101" t="s">
        <v>84</v>
      </c>
      <c r="BS101" s="2">
        <v>44167</v>
      </c>
      <c r="BT101" s="3">
        <v>0.38194444444444442</v>
      </c>
      <c r="BU101" t="s">
        <v>500</v>
      </c>
      <c r="BV101" t="s">
        <v>86</v>
      </c>
      <c r="BY101">
        <v>10831.28</v>
      </c>
      <c r="BZ101" t="s">
        <v>321</v>
      </c>
      <c r="CA101" t="s">
        <v>501</v>
      </c>
      <c r="CC101" t="s">
        <v>76</v>
      </c>
      <c r="CD101">
        <v>7708</v>
      </c>
      <c r="CE101" t="s">
        <v>317</v>
      </c>
      <c r="CF101" s="2">
        <v>44168</v>
      </c>
      <c r="CI101">
        <v>1</v>
      </c>
      <c r="CJ101">
        <v>1</v>
      </c>
      <c r="CK101">
        <v>22</v>
      </c>
      <c r="CL101" t="s">
        <v>90</v>
      </c>
    </row>
    <row r="102" spans="1:90" x14ac:dyDescent="0.25">
      <c r="A102" t="s">
        <v>72</v>
      </c>
      <c r="B102" t="s">
        <v>73</v>
      </c>
      <c r="C102" t="s">
        <v>74</v>
      </c>
      <c r="E102" t="str">
        <f>"GAB2001126"</f>
        <v>GAB2001126</v>
      </c>
      <c r="F102" s="2">
        <v>44166</v>
      </c>
      <c r="G102">
        <v>202106</v>
      </c>
      <c r="H102" t="s">
        <v>75</v>
      </c>
      <c r="I102" t="s">
        <v>76</v>
      </c>
      <c r="J102" t="s">
        <v>77</v>
      </c>
      <c r="K102" t="s">
        <v>78</v>
      </c>
      <c r="L102" t="s">
        <v>502</v>
      </c>
      <c r="M102" t="s">
        <v>503</v>
      </c>
      <c r="N102" t="s">
        <v>504</v>
      </c>
      <c r="O102" t="s">
        <v>313</v>
      </c>
      <c r="P102" t="str">
        <f>"CT063302                      "</f>
        <v xml:space="preserve">CT063302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25.83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G102">
        <v>0</v>
      </c>
      <c r="BH102">
        <v>1</v>
      </c>
      <c r="BI102">
        <v>3.2</v>
      </c>
      <c r="BJ102">
        <v>6.1</v>
      </c>
      <c r="BK102">
        <v>6.5</v>
      </c>
      <c r="BL102">
        <v>271.83</v>
      </c>
      <c r="BM102">
        <v>40.770000000000003</v>
      </c>
      <c r="BN102">
        <v>312.60000000000002</v>
      </c>
      <c r="BO102">
        <v>312.60000000000002</v>
      </c>
      <c r="BQ102" t="s">
        <v>505</v>
      </c>
      <c r="BR102" t="s">
        <v>84</v>
      </c>
      <c r="BS102" s="2">
        <v>44168</v>
      </c>
      <c r="BT102" s="3">
        <v>0.43055555555555558</v>
      </c>
      <c r="BU102" t="s">
        <v>506</v>
      </c>
      <c r="BV102" t="s">
        <v>90</v>
      </c>
      <c r="BW102" t="s">
        <v>96</v>
      </c>
      <c r="BX102" t="s">
        <v>507</v>
      </c>
      <c r="BY102">
        <v>30307.200000000001</v>
      </c>
      <c r="BZ102" t="s">
        <v>321</v>
      </c>
      <c r="CA102" t="s">
        <v>508</v>
      </c>
      <c r="CC102" t="s">
        <v>503</v>
      </c>
      <c r="CD102">
        <v>9701</v>
      </c>
      <c r="CE102" t="s">
        <v>509</v>
      </c>
      <c r="CF102" s="2">
        <v>44172</v>
      </c>
      <c r="CI102">
        <v>1</v>
      </c>
      <c r="CJ102">
        <v>2</v>
      </c>
      <c r="CK102">
        <v>23</v>
      </c>
      <c r="CL102" t="s">
        <v>90</v>
      </c>
    </row>
    <row r="103" spans="1:90" x14ac:dyDescent="0.25">
      <c r="A103" t="s">
        <v>72</v>
      </c>
      <c r="B103" t="s">
        <v>73</v>
      </c>
      <c r="C103" t="s">
        <v>74</v>
      </c>
      <c r="E103" t="str">
        <f>"GAB2001139"</f>
        <v>GAB2001139</v>
      </c>
      <c r="F103" s="2">
        <v>44166</v>
      </c>
      <c r="G103">
        <v>202106</v>
      </c>
      <c r="H103" t="s">
        <v>75</v>
      </c>
      <c r="I103" t="s">
        <v>76</v>
      </c>
      <c r="J103" t="s">
        <v>77</v>
      </c>
      <c r="K103" t="s">
        <v>78</v>
      </c>
      <c r="L103" t="s">
        <v>91</v>
      </c>
      <c r="M103" t="s">
        <v>92</v>
      </c>
      <c r="N103" t="s">
        <v>510</v>
      </c>
      <c r="O103" t="s">
        <v>313</v>
      </c>
      <c r="P103" t="str">
        <f>"002773                        "</f>
        <v xml:space="preserve">002773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6.59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G103">
        <v>0</v>
      </c>
      <c r="BH103">
        <v>1</v>
      </c>
      <c r="BI103">
        <v>1</v>
      </c>
      <c r="BJ103">
        <v>2.9</v>
      </c>
      <c r="BK103">
        <v>3</v>
      </c>
      <c r="BL103">
        <v>69.38</v>
      </c>
      <c r="BM103">
        <v>10.41</v>
      </c>
      <c r="BN103">
        <v>79.790000000000006</v>
      </c>
      <c r="BO103">
        <v>79.790000000000006</v>
      </c>
      <c r="BQ103" t="s">
        <v>347</v>
      </c>
      <c r="BR103" t="s">
        <v>84</v>
      </c>
      <c r="BS103" s="2">
        <v>44167</v>
      </c>
      <c r="BT103" s="3">
        <v>0.56666666666666665</v>
      </c>
      <c r="BU103" t="s">
        <v>511</v>
      </c>
      <c r="BV103" t="s">
        <v>90</v>
      </c>
      <c r="BW103" t="s">
        <v>96</v>
      </c>
      <c r="BX103" t="s">
        <v>97</v>
      </c>
      <c r="BY103">
        <v>14271.63</v>
      </c>
      <c r="BZ103" t="s">
        <v>321</v>
      </c>
      <c r="CA103" t="s">
        <v>196</v>
      </c>
      <c r="CC103" t="s">
        <v>92</v>
      </c>
      <c r="CD103">
        <v>2</v>
      </c>
      <c r="CE103" t="s">
        <v>350</v>
      </c>
      <c r="CF103" s="2">
        <v>44167</v>
      </c>
      <c r="CI103">
        <v>1</v>
      </c>
      <c r="CJ103">
        <v>1</v>
      </c>
      <c r="CK103">
        <v>21</v>
      </c>
      <c r="CL103" t="s">
        <v>90</v>
      </c>
    </row>
    <row r="104" spans="1:90" x14ac:dyDescent="0.25">
      <c r="A104" t="s">
        <v>72</v>
      </c>
      <c r="B104" t="s">
        <v>73</v>
      </c>
      <c r="C104" t="s">
        <v>74</v>
      </c>
      <c r="E104" t="str">
        <f>"GAB2001125"</f>
        <v>GAB2001125</v>
      </c>
      <c r="F104" s="2">
        <v>44166</v>
      </c>
      <c r="G104">
        <v>202106</v>
      </c>
      <c r="H104" t="s">
        <v>75</v>
      </c>
      <c r="I104" t="s">
        <v>76</v>
      </c>
      <c r="J104" t="s">
        <v>77</v>
      </c>
      <c r="K104" t="s">
        <v>78</v>
      </c>
      <c r="L104" t="s">
        <v>512</v>
      </c>
      <c r="M104" t="s">
        <v>513</v>
      </c>
      <c r="N104" t="s">
        <v>514</v>
      </c>
      <c r="O104" t="s">
        <v>313</v>
      </c>
      <c r="P104" t="str">
        <f>"CT063301                      "</f>
        <v xml:space="preserve">CT063301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12.36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G104">
        <v>0</v>
      </c>
      <c r="BH104">
        <v>1</v>
      </c>
      <c r="BI104">
        <v>1</v>
      </c>
      <c r="BJ104">
        <v>2.6</v>
      </c>
      <c r="BK104">
        <v>3</v>
      </c>
      <c r="BL104">
        <v>130.12</v>
      </c>
      <c r="BM104">
        <v>19.52</v>
      </c>
      <c r="BN104">
        <v>149.63999999999999</v>
      </c>
      <c r="BO104">
        <v>149.63999999999999</v>
      </c>
      <c r="BQ104" t="s">
        <v>515</v>
      </c>
      <c r="BR104" t="s">
        <v>84</v>
      </c>
      <c r="BS104" s="2">
        <v>44168</v>
      </c>
      <c r="BT104" s="3">
        <v>0.4236111111111111</v>
      </c>
      <c r="BU104" t="s">
        <v>516</v>
      </c>
      <c r="BV104" t="s">
        <v>90</v>
      </c>
      <c r="BY104">
        <v>12857.3</v>
      </c>
      <c r="BZ104" t="s">
        <v>321</v>
      </c>
      <c r="CA104" t="s">
        <v>517</v>
      </c>
      <c r="CC104" t="s">
        <v>513</v>
      </c>
      <c r="CD104">
        <v>9459</v>
      </c>
      <c r="CE104" t="s">
        <v>338</v>
      </c>
      <c r="CF104" s="2">
        <v>44168</v>
      </c>
      <c r="CI104">
        <v>1</v>
      </c>
      <c r="CJ104">
        <v>2</v>
      </c>
      <c r="CK104">
        <v>23</v>
      </c>
      <c r="CL104" t="s">
        <v>90</v>
      </c>
    </row>
    <row r="105" spans="1:90" x14ac:dyDescent="0.25">
      <c r="A105" t="s">
        <v>72</v>
      </c>
      <c r="B105" t="s">
        <v>73</v>
      </c>
      <c r="C105" t="s">
        <v>74</v>
      </c>
      <c r="E105" t="str">
        <f>"GAB2001140"</f>
        <v>GAB2001140</v>
      </c>
      <c r="F105" s="2">
        <v>44167</v>
      </c>
      <c r="G105">
        <v>202106</v>
      </c>
      <c r="H105" t="s">
        <v>75</v>
      </c>
      <c r="I105" t="s">
        <v>76</v>
      </c>
      <c r="J105" t="s">
        <v>77</v>
      </c>
      <c r="K105" t="s">
        <v>78</v>
      </c>
      <c r="L105" t="s">
        <v>512</v>
      </c>
      <c r="M105" t="s">
        <v>513</v>
      </c>
      <c r="N105" t="s">
        <v>518</v>
      </c>
      <c r="O105" t="s">
        <v>313</v>
      </c>
      <c r="P105" t="str">
        <f>"CT063318                      "</f>
        <v xml:space="preserve">CT063318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25.83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G105">
        <v>0</v>
      </c>
      <c r="BH105">
        <v>1</v>
      </c>
      <c r="BI105">
        <v>3</v>
      </c>
      <c r="BJ105">
        <v>6.2</v>
      </c>
      <c r="BK105">
        <v>6.5</v>
      </c>
      <c r="BL105">
        <v>271.83</v>
      </c>
      <c r="BM105">
        <v>40.770000000000003</v>
      </c>
      <c r="BN105">
        <v>312.60000000000002</v>
      </c>
      <c r="BO105">
        <v>312.60000000000002</v>
      </c>
      <c r="BQ105" t="s">
        <v>519</v>
      </c>
      <c r="BR105" t="s">
        <v>84</v>
      </c>
      <c r="BS105" s="2">
        <v>44168</v>
      </c>
      <c r="BT105" s="3">
        <v>0.4236111111111111</v>
      </c>
      <c r="BU105" t="s">
        <v>520</v>
      </c>
      <c r="BV105" t="s">
        <v>86</v>
      </c>
      <c r="BY105">
        <v>31116.799999999999</v>
      </c>
      <c r="BZ105" t="s">
        <v>321</v>
      </c>
      <c r="CA105" t="s">
        <v>517</v>
      </c>
      <c r="CC105" t="s">
        <v>513</v>
      </c>
      <c r="CD105">
        <v>9459</v>
      </c>
      <c r="CE105" t="s">
        <v>521</v>
      </c>
      <c r="CF105" s="2">
        <v>44168</v>
      </c>
      <c r="CI105">
        <v>1</v>
      </c>
      <c r="CJ105">
        <v>1</v>
      </c>
      <c r="CK105">
        <v>23</v>
      </c>
      <c r="CL105" t="s">
        <v>90</v>
      </c>
    </row>
    <row r="106" spans="1:90" x14ac:dyDescent="0.25">
      <c r="A106" t="s">
        <v>72</v>
      </c>
      <c r="B106" t="s">
        <v>73</v>
      </c>
      <c r="C106" t="s">
        <v>74</v>
      </c>
      <c r="E106" t="str">
        <f>"009940131873"</f>
        <v>009940131873</v>
      </c>
      <c r="F106" s="2">
        <v>44172</v>
      </c>
      <c r="G106">
        <v>202106</v>
      </c>
      <c r="H106" t="s">
        <v>99</v>
      </c>
      <c r="I106" t="s">
        <v>100</v>
      </c>
      <c r="J106" t="s">
        <v>219</v>
      </c>
      <c r="K106" t="s">
        <v>78</v>
      </c>
      <c r="L106" t="s">
        <v>522</v>
      </c>
      <c r="M106" t="s">
        <v>76</v>
      </c>
      <c r="N106" t="s">
        <v>219</v>
      </c>
      <c r="O106" t="s">
        <v>82</v>
      </c>
      <c r="P106" t="str">
        <f>"NA                            "</f>
        <v xml:space="preserve">NA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18.3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G106">
        <v>0</v>
      </c>
      <c r="BH106">
        <v>2</v>
      </c>
      <c r="BI106">
        <v>26.7</v>
      </c>
      <c r="BJ106">
        <v>15.2</v>
      </c>
      <c r="BK106">
        <v>27</v>
      </c>
      <c r="BL106">
        <v>197.6</v>
      </c>
      <c r="BM106">
        <v>29.64</v>
      </c>
      <c r="BN106">
        <v>227.24</v>
      </c>
      <c r="BO106">
        <v>227.24</v>
      </c>
      <c r="BQ106" t="s">
        <v>523</v>
      </c>
      <c r="BR106" t="s">
        <v>524</v>
      </c>
      <c r="BS106" s="2">
        <v>44174</v>
      </c>
      <c r="BT106" s="3">
        <v>0.4597222222222222</v>
      </c>
      <c r="BU106" t="s">
        <v>525</v>
      </c>
      <c r="BV106" t="s">
        <v>86</v>
      </c>
      <c r="BY106">
        <v>75920.22</v>
      </c>
      <c r="CA106" t="s">
        <v>526</v>
      </c>
      <c r="CC106" t="s">
        <v>76</v>
      </c>
      <c r="CD106">
        <v>7460</v>
      </c>
      <c r="CE106" t="s">
        <v>88</v>
      </c>
      <c r="CF106" s="2">
        <v>44175</v>
      </c>
      <c r="CI106">
        <v>0</v>
      </c>
      <c r="CJ106">
        <v>0</v>
      </c>
      <c r="CK106" t="s">
        <v>527</v>
      </c>
      <c r="CL106" t="s">
        <v>90</v>
      </c>
    </row>
    <row r="107" spans="1:90" x14ac:dyDescent="0.25">
      <c r="A107" t="s">
        <v>72</v>
      </c>
      <c r="B107" t="s">
        <v>73</v>
      </c>
      <c r="C107" t="s">
        <v>74</v>
      </c>
      <c r="E107" t="str">
        <f>"009940629507"</f>
        <v>009940629507</v>
      </c>
      <c r="F107" s="2">
        <v>44166</v>
      </c>
      <c r="G107">
        <v>202106</v>
      </c>
      <c r="H107" t="s">
        <v>99</v>
      </c>
      <c r="I107" t="s">
        <v>100</v>
      </c>
      <c r="J107" t="s">
        <v>528</v>
      </c>
      <c r="K107" t="s">
        <v>78</v>
      </c>
      <c r="L107" t="s">
        <v>522</v>
      </c>
      <c r="M107" t="s">
        <v>76</v>
      </c>
      <c r="N107" t="s">
        <v>219</v>
      </c>
      <c r="O107" t="s">
        <v>82</v>
      </c>
      <c r="P107" t="str">
        <f>"NA                            "</f>
        <v xml:space="preserve">NA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27.78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G107">
        <v>0</v>
      </c>
      <c r="BH107">
        <v>2</v>
      </c>
      <c r="BI107">
        <v>30.2</v>
      </c>
      <c r="BJ107">
        <v>41.5</v>
      </c>
      <c r="BK107">
        <v>42</v>
      </c>
      <c r="BL107">
        <v>297.38</v>
      </c>
      <c r="BM107">
        <v>44.61</v>
      </c>
      <c r="BN107">
        <v>341.99</v>
      </c>
      <c r="BO107">
        <v>341.99</v>
      </c>
      <c r="BQ107" t="s">
        <v>523</v>
      </c>
      <c r="BR107" t="s">
        <v>524</v>
      </c>
      <c r="BS107" s="2">
        <v>44169</v>
      </c>
      <c r="BT107" s="3">
        <v>0.45555555555555555</v>
      </c>
      <c r="BU107" t="s">
        <v>529</v>
      </c>
      <c r="BV107" t="s">
        <v>86</v>
      </c>
      <c r="BY107">
        <v>207450.6</v>
      </c>
      <c r="CA107" t="s">
        <v>526</v>
      </c>
      <c r="CC107" t="s">
        <v>76</v>
      </c>
      <c r="CD107">
        <v>7460</v>
      </c>
      <c r="CE107" t="s">
        <v>88</v>
      </c>
      <c r="CF107" s="2">
        <v>44172</v>
      </c>
      <c r="CI107">
        <v>0</v>
      </c>
      <c r="CJ107">
        <v>0</v>
      </c>
      <c r="CK107" t="s">
        <v>527</v>
      </c>
      <c r="CL107" t="s">
        <v>90</v>
      </c>
    </row>
    <row r="108" spans="1:90" x14ac:dyDescent="0.25">
      <c r="A108" t="s">
        <v>72</v>
      </c>
      <c r="B108" t="s">
        <v>73</v>
      </c>
      <c r="C108" t="s">
        <v>74</v>
      </c>
      <c r="E108" t="str">
        <f>"GAB2001227"</f>
        <v>GAB2001227</v>
      </c>
      <c r="F108" s="2">
        <v>44173</v>
      </c>
      <c r="G108">
        <v>202106</v>
      </c>
      <c r="H108" t="s">
        <v>75</v>
      </c>
      <c r="I108" t="s">
        <v>76</v>
      </c>
      <c r="J108" t="s">
        <v>77</v>
      </c>
      <c r="K108" t="s">
        <v>78</v>
      </c>
      <c r="L108" t="s">
        <v>114</v>
      </c>
      <c r="M108" t="s">
        <v>115</v>
      </c>
      <c r="N108" t="s">
        <v>530</v>
      </c>
      <c r="O108" t="s">
        <v>82</v>
      </c>
      <c r="P108" t="str">
        <f>"CT063428                      "</f>
        <v xml:space="preserve">CT063428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10.54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G108">
        <v>0</v>
      </c>
      <c r="BH108">
        <v>2</v>
      </c>
      <c r="BI108">
        <v>11.1</v>
      </c>
      <c r="BJ108">
        <v>18.399999999999999</v>
      </c>
      <c r="BK108">
        <v>19</v>
      </c>
      <c r="BL108">
        <v>115.93</v>
      </c>
      <c r="BM108">
        <v>17.39</v>
      </c>
      <c r="BN108">
        <v>133.32</v>
      </c>
      <c r="BO108">
        <v>133.32</v>
      </c>
      <c r="BQ108" t="s">
        <v>531</v>
      </c>
      <c r="BR108" t="s">
        <v>84</v>
      </c>
      <c r="BS108" s="2">
        <v>44176</v>
      </c>
      <c r="BT108" s="3">
        <v>0.33333333333333331</v>
      </c>
      <c r="BU108" t="s">
        <v>532</v>
      </c>
      <c r="BV108" t="s">
        <v>90</v>
      </c>
      <c r="BW108" t="s">
        <v>297</v>
      </c>
      <c r="BX108" t="s">
        <v>305</v>
      </c>
      <c r="BY108">
        <v>91980.160000000003</v>
      </c>
      <c r="CC108" t="s">
        <v>115</v>
      </c>
      <c r="CD108">
        <v>2193</v>
      </c>
      <c r="CE108" t="s">
        <v>88</v>
      </c>
      <c r="CF108" s="2">
        <v>44176</v>
      </c>
      <c r="CI108">
        <v>2</v>
      </c>
      <c r="CJ108">
        <v>3</v>
      </c>
      <c r="CK108" t="s">
        <v>89</v>
      </c>
      <c r="CL108" t="s">
        <v>90</v>
      </c>
    </row>
    <row r="109" spans="1:90" x14ac:dyDescent="0.25">
      <c r="A109" t="s">
        <v>72</v>
      </c>
      <c r="B109" t="s">
        <v>73</v>
      </c>
      <c r="C109" t="s">
        <v>74</v>
      </c>
      <c r="E109" t="str">
        <f>"GAB2001226"</f>
        <v>GAB2001226</v>
      </c>
      <c r="F109" s="2">
        <v>44173</v>
      </c>
      <c r="G109">
        <v>202106</v>
      </c>
      <c r="H109" t="s">
        <v>75</v>
      </c>
      <c r="I109" t="s">
        <v>76</v>
      </c>
      <c r="J109" t="s">
        <v>77</v>
      </c>
      <c r="K109" t="s">
        <v>78</v>
      </c>
      <c r="L109" t="s">
        <v>226</v>
      </c>
      <c r="M109" t="s">
        <v>227</v>
      </c>
      <c r="N109" t="s">
        <v>228</v>
      </c>
      <c r="O109" t="s">
        <v>82</v>
      </c>
      <c r="P109" t="str">
        <f>"CT063430                      "</f>
        <v xml:space="preserve">CT063430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9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G109">
        <v>0</v>
      </c>
      <c r="BH109">
        <v>1</v>
      </c>
      <c r="BI109">
        <v>4.5999999999999996</v>
      </c>
      <c r="BJ109">
        <v>12.4</v>
      </c>
      <c r="BK109">
        <v>13</v>
      </c>
      <c r="BL109">
        <v>99.71</v>
      </c>
      <c r="BM109">
        <v>14.96</v>
      </c>
      <c r="BN109">
        <v>114.67</v>
      </c>
      <c r="BO109">
        <v>114.67</v>
      </c>
      <c r="BQ109" t="s">
        <v>533</v>
      </c>
      <c r="BR109" t="s">
        <v>84</v>
      </c>
      <c r="BS109" s="2">
        <v>44175</v>
      </c>
      <c r="BT109" s="3">
        <v>0.52916666666666667</v>
      </c>
      <c r="BU109" t="s">
        <v>534</v>
      </c>
      <c r="BV109" t="s">
        <v>86</v>
      </c>
      <c r="BY109">
        <v>61825.4</v>
      </c>
      <c r="CC109" t="s">
        <v>227</v>
      </c>
      <c r="CD109">
        <v>1459</v>
      </c>
      <c r="CE109" t="s">
        <v>88</v>
      </c>
      <c r="CF109" s="2">
        <v>44176</v>
      </c>
      <c r="CI109">
        <v>2</v>
      </c>
      <c r="CJ109">
        <v>2</v>
      </c>
      <c r="CK109" t="s">
        <v>89</v>
      </c>
      <c r="CL109" t="s">
        <v>90</v>
      </c>
    </row>
    <row r="110" spans="1:90" x14ac:dyDescent="0.25">
      <c r="A110" t="s">
        <v>72</v>
      </c>
      <c r="B110" t="s">
        <v>73</v>
      </c>
      <c r="C110" t="s">
        <v>74</v>
      </c>
      <c r="E110" t="str">
        <f>"GAB2001224"</f>
        <v>GAB2001224</v>
      </c>
      <c r="F110" s="2">
        <v>44173</v>
      </c>
      <c r="G110">
        <v>202106</v>
      </c>
      <c r="H110" t="s">
        <v>75</v>
      </c>
      <c r="I110" t="s">
        <v>76</v>
      </c>
      <c r="J110" t="s">
        <v>77</v>
      </c>
      <c r="K110" t="s">
        <v>78</v>
      </c>
      <c r="L110" t="s">
        <v>114</v>
      </c>
      <c r="M110" t="s">
        <v>115</v>
      </c>
      <c r="N110" t="s">
        <v>535</v>
      </c>
      <c r="O110" t="s">
        <v>82</v>
      </c>
      <c r="P110" t="str">
        <f>"CT063424 CT063425             "</f>
        <v xml:space="preserve">CT063424 CT063425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9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G110">
        <v>0</v>
      </c>
      <c r="BH110">
        <v>1</v>
      </c>
      <c r="BI110">
        <v>1.5</v>
      </c>
      <c r="BJ110">
        <v>2.6</v>
      </c>
      <c r="BK110">
        <v>3</v>
      </c>
      <c r="BL110">
        <v>99.71</v>
      </c>
      <c r="BM110">
        <v>14.96</v>
      </c>
      <c r="BN110">
        <v>114.67</v>
      </c>
      <c r="BO110">
        <v>114.67</v>
      </c>
      <c r="BQ110" t="s">
        <v>536</v>
      </c>
      <c r="BR110" t="s">
        <v>84</v>
      </c>
      <c r="BS110" s="2">
        <v>44176</v>
      </c>
      <c r="BT110" s="3">
        <v>0.40277777777777773</v>
      </c>
      <c r="BU110" t="s">
        <v>537</v>
      </c>
      <c r="BV110" t="s">
        <v>90</v>
      </c>
      <c r="BW110" t="s">
        <v>297</v>
      </c>
      <c r="BX110" t="s">
        <v>305</v>
      </c>
      <c r="BY110">
        <v>13161.4</v>
      </c>
      <c r="CC110" t="s">
        <v>115</v>
      </c>
      <c r="CD110">
        <v>2193</v>
      </c>
      <c r="CE110" t="s">
        <v>88</v>
      </c>
      <c r="CF110" s="2">
        <v>44176</v>
      </c>
      <c r="CI110">
        <v>2</v>
      </c>
      <c r="CJ110">
        <v>3</v>
      </c>
      <c r="CK110" t="s">
        <v>89</v>
      </c>
      <c r="CL110" t="s">
        <v>90</v>
      </c>
    </row>
    <row r="111" spans="1:90" x14ac:dyDescent="0.25">
      <c r="A111" t="s">
        <v>72</v>
      </c>
      <c r="B111" t="s">
        <v>73</v>
      </c>
      <c r="C111" t="s">
        <v>74</v>
      </c>
      <c r="E111" t="str">
        <f>"GAB2001223"</f>
        <v>GAB2001223</v>
      </c>
      <c r="F111" s="2">
        <v>44173</v>
      </c>
      <c r="G111">
        <v>202106</v>
      </c>
      <c r="H111" t="s">
        <v>75</v>
      </c>
      <c r="I111" t="s">
        <v>76</v>
      </c>
      <c r="J111" t="s">
        <v>77</v>
      </c>
      <c r="K111" t="s">
        <v>78</v>
      </c>
      <c r="L111" t="s">
        <v>170</v>
      </c>
      <c r="M111" t="s">
        <v>171</v>
      </c>
      <c r="N111" t="s">
        <v>172</v>
      </c>
      <c r="O111" t="s">
        <v>82</v>
      </c>
      <c r="P111" t="str">
        <f>"CT063038                      "</f>
        <v xml:space="preserve">CT063038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9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G111">
        <v>0</v>
      </c>
      <c r="BH111">
        <v>1</v>
      </c>
      <c r="BI111">
        <v>0.4</v>
      </c>
      <c r="BJ111">
        <v>2.2000000000000002</v>
      </c>
      <c r="BK111">
        <v>3</v>
      </c>
      <c r="BL111">
        <v>99.71</v>
      </c>
      <c r="BM111">
        <v>14.96</v>
      </c>
      <c r="BN111">
        <v>114.67</v>
      </c>
      <c r="BO111">
        <v>114.67</v>
      </c>
      <c r="BQ111" t="s">
        <v>173</v>
      </c>
      <c r="BR111" t="s">
        <v>84</v>
      </c>
      <c r="BS111" s="2">
        <v>44176</v>
      </c>
      <c r="BT111" s="3">
        <v>0.5854166666666667</v>
      </c>
      <c r="BU111" t="s">
        <v>174</v>
      </c>
      <c r="BV111" t="s">
        <v>90</v>
      </c>
      <c r="BW111" t="s">
        <v>96</v>
      </c>
      <c r="BX111" t="s">
        <v>538</v>
      </c>
      <c r="BY111">
        <v>11085.36</v>
      </c>
      <c r="CA111" t="s">
        <v>175</v>
      </c>
      <c r="CC111" t="s">
        <v>171</v>
      </c>
      <c r="CD111">
        <v>3610</v>
      </c>
      <c r="CE111" t="s">
        <v>88</v>
      </c>
      <c r="CF111" s="2">
        <v>44176</v>
      </c>
      <c r="CI111">
        <v>2</v>
      </c>
      <c r="CJ111">
        <v>3</v>
      </c>
      <c r="CK111" t="s">
        <v>89</v>
      </c>
      <c r="CL111" t="s">
        <v>90</v>
      </c>
    </row>
    <row r="112" spans="1:90" x14ac:dyDescent="0.25">
      <c r="A112" t="s">
        <v>72</v>
      </c>
      <c r="B112" t="s">
        <v>73</v>
      </c>
      <c r="C112" t="s">
        <v>74</v>
      </c>
      <c r="E112" t="str">
        <f>"GAB2001222"</f>
        <v>GAB2001222</v>
      </c>
      <c r="F112" s="2">
        <v>44173</v>
      </c>
      <c r="G112">
        <v>202106</v>
      </c>
      <c r="H112" t="s">
        <v>75</v>
      </c>
      <c r="I112" t="s">
        <v>76</v>
      </c>
      <c r="J112" t="s">
        <v>77</v>
      </c>
      <c r="K112" t="s">
        <v>78</v>
      </c>
      <c r="L112" t="s">
        <v>539</v>
      </c>
      <c r="M112" t="s">
        <v>539</v>
      </c>
      <c r="N112" t="s">
        <v>540</v>
      </c>
      <c r="O112" t="s">
        <v>82</v>
      </c>
      <c r="P112" t="str">
        <f>"CT063268                      "</f>
        <v xml:space="preserve">CT063268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7.56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G112">
        <v>0</v>
      </c>
      <c r="BH112">
        <v>1</v>
      </c>
      <c r="BI112">
        <v>0.3</v>
      </c>
      <c r="BJ112">
        <v>2.2999999999999998</v>
      </c>
      <c r="BK112">
        <v>3</v>
      </c>
      <c r="BL112">
        <v>84.52</v>
      </c>
      <c r="BM112">
        <v>12.68</v>
      </c>
      <c r="BN112">
        <v>97.2</v>
      </c>
      <c r="BO112">
        <v>97.2</v>
      </c>
      <c r="BQ112" t="s">
        <v>541</v>
      </c>
      <c r="BR112" t="s">
        <v>84</v>
      </c>
      <c r="BS112" s="2">
        <v>44174</v>
      </c>
      <c r="BT112" s="3">
        <v>0.35694444444444445</v>
      </c>
      <c r="BU112" t="s">
        <v>542</v>
      </c>
      <c r="BV112" t="s">
        <v>86</v>
      </c>
      <c r="BY112">
        <v>11433.6</v>
      </c>
      <c r="CA112" t="s">
        <v>543</v>
      </c>
      <c r="CC112" t="s">
        <v>539</v>
      </c>
      <c r="CD112">
        <v>6835</v>
      </c>
      <c r="CE112" t="s">
        <v>88</v>
      </c>
      <c r="CI112">
        <v>2</v>
      </c>
      <c r="CJ112">
        <v>1</v>
      </c>
      <c r="CK112" t="s">
        <v>544</v>
      </c>
      <c r="CL112" t="s">
        <v>90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"GAB2001221"</f>
        <v>GAB2001221</v>
      </c>
      <c r="F113" s="2">
        <v>44173</v>
      </c>
      <c r="G113">
        <v>202106</v>
      </c>
      <c r="H113" t="s">
        <v>75</v>
      </c>
      <c r="I113" t="s">
        <v>76</v>
      </c>
      <c r="J113" t="s">
        <v>77</v>
      </c>
      <c r="K113" t="s">
        <v>78</v>
      </c>
      <c r="L113" t="s">
        <v>355</v>
      </c>
      <c r="M113" t="s">
        <v>356</v>
      </c>
      <c r="N113" t="s">
        <v>545</v>
      </c>
      <c r="O113" t="s">
        <v>82</v>
      </c>
      <c r="P113" t="str">
        <f>"CT063245                      "</f>
        <v xml:space="preserve">CT063245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9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G113">
        <v>0</v>
      </c>
      <c r="BH113">
        <v>1</v>
      </c>
      <c r="BI113">
        <v>0.3</v>
      </c>
      <c r="BJ113">
        <v>2.1</v>
      </c>
      <c r="BK113">
        <v>2</v>
      </c>
      <c r="BL113">
        <v>99.71</v>
      </c>
      <c r="BM113">
        <v>14.96</v>
      </c>
      <c r="BN113">
        <v>114.67</v>
      </c>
      <c r="BO113">
        <v>114.67</v>
      </c>
      <c r="BQ113" t="s">
        <v>546</v>
      </c>
      <c r="BR113" t="s">
        <v>84</v>
      </c>
      <c r="BS113" s="2">
        <v>44174</v>
      </c>
      <c r="BT113" s="3">
        <v>0.42708333333333331</v>
      </c>
      <c r="BU113" t="s">
        <v>547</v>
      </c>
      <c r="BV113" t="s">
        <v>86</v>
      </c>
      <c r="BY113">
        <v>10321.200000000001</v>
      </c>
      <c r="CC113" t="s">
        <v>356</v>
      </c>
      <c r="CD113">
        <v>2170</v>
      </c>
      <c r="CE113" t="s">
        <v>88</v>
      </c>
      <c r="CF113" s="2">
        <v>44175</v>
      </c>
      <c r="CI113">
        <v>2</v>
      </c>
      <c r="CJ113">
        <v>1</v>
      </c>
      <c r="CK113" t="s">
        <v>89</v>
      </c>
      <c r="CL113" t="s">
        <v>90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"GAB2001219"</f>
        <v>GAB2001219</v>
      </c>
      <c r="F114" s="2">
        <v>44173</v>
      </c>
      <c r="G114">
        <v>202106</v>
      </c>
      <c r="H114" t="s">
        <v>75</v>
      </c>
      <c r="I114" t="s">
        <v>76</v>
      </c>
      <c r="J114" t="s">
        <v>77</v>
      </c>
      <c r="K114" t="s">
        <v>78</v>
      </c>
      <c r="L114" t="s">
        <v>75</v>
      </c>
      <c r="M114" t="s">
        <v>76</v>
      </c>
      <c r="N114" t="s">
        <v>548</v>
      </c>
      <c r="O114" t="s">
        <v>82</v>
      </c>
      <c r="P114" t="str">
        <f>"CT063047                      "</f>
        <v xml:space="preserve">CT063047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6.18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G114">
        <v>0</v>
      </c>
      <c r="BH114">
        <v>1</v>
      </c>
      <c r="BI114">
        <v>3.7</v>
      </c>
      <c r="BJ114">
        <v>6.2</v>
      </c>
      <c r="BK114">
        <v>7</v>
      </c>
      <c r="BL114">
        <v>70.06</v>
      </c>
      <c r="BM114">
        <v>10.51</v>
      </c>
      <c r="BN114">
        <v>80.569999999999993</v>
      </c>
      <c r="BO114">
        <v>80.569999999999993</v>
      </c>
      <c r="BQ114" t="s">
        <v>549</v>
      </c>
      <c r="BR114" t="s">
        <v>84</v>
      </c>
      <c r="BS114" s="2">
        <v>44180</v>
      </c>
      <c r="BT114" s="3">
        <v>0.60416666666666663</v>
      </c>
      <c r="BU114" t="s">
        <v>550</v>
      </c>
      <c r="BV114" t="s">
        <v>90</v>
      </c>
      <c r="BW114" t="s">
        <v>96</v>
      </c>
      <c r="BX114" t="s">
        <v>551</v>
      </c>
      <c r="BY114">
        <v>30808.32</v>
      </c>
      <c r="CC114" t="s">
        <v>76</v>
      </c>
      <c r="CD114">
        <v>8001</v>
      </c>
      <c r="CE114" t="s">
        <v>88</v>
      </c>
      <c r="CF114" s="2">
        <v>44182</v>
      </c>
      <c r="CI114">
        <v>1</v>
      </c>
      <c r="CJ114">
        <v>5</v>
      </c>
      <c r="CK114" t="s">
        <v>192</v>
      </c>
      <c r="CL114" t="s">
        <v>90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"GAB2001235"</f>
        <v>GAB2001235</v>
      </c>
      <c r="F115" s="2">
        <v>44173</v>
      </c>
      <c r="G115">
        <v>202106</v>
      </c>
      <c r="H115" t="s">
        <v>75</v>
      </c>
      <c r="I115" t="s">
        <v>76</v>
      </c>
      <c r="J115" t="s">
        <v>77</v>
      </c>
      <c r="K115" t="s">
        <v>78</v>
      </c>
      <c r="L115" t="s">
        <v>273</v>
      </c>
      <c r="M115" t="s">
        <v>274</v>
      </c>
      <c r="N115" t="s">
        <v>552</v>
      </c>
      <c r="O115" t="s">
        <v>82</v>
      </c>
      <c r="P115" t="str">
        <f>"CT063444                      "</f>
        <v xml:space="preserve">CT063444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10.72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G115">
        <v>0</v>
      </c>
      <c r="BH115">
        <v>1</v>
      </c>
      <c r="BI115">
        <v>5.9</v>
      </c>
      <c r="BJ115">
        <v>12.1</v>
      </c>
      <c r="BK115">
        <v>13</v>
      </c>
      <c r="BL115">
        <v>117.78</v>
      </c>
      <c r="BM115">
        <v>17.670000000000002</v>
      </c>
      <c r="BN115">
        <v>135.44999999999999</v>
      </c>
      <c r="BO115">
        <v>135.44999999999999</v>
      </c>
      <c r="BQ115" t="s">
        <v>132</v>
      </c>
      <c r="BR115" t="s">
        <v>84</v>
      </c>
      <c r="BS115" s="2">
        <v>44176</v>
      </c>
      <c r="BT115" s="3">
        <v>0.34375</v>
      </c>
      <c r="BU115" t="s">
        <v>553</v>
      </c>
      <c r="BV115" t="s">
        <v>90</v>
      </c>
      <c r="BW115" t="s">
        <v>96</v>
      </c>
      <c r="BX115" t="s">
        <v>554</v>
      </c>
      <c r="BY115">
        <v>60547.5</v>
      </c>
      <c r="CC115" t="s">
        <v>274</v>
      </c>
      <c r="CD115">
        <v>1930</v>
      </c>
      <c r="CE115" t="s">
        <v>88</v>
      </c>
      <c r="CF115" s="2">
        <v>44177</v>
      </c>
      <c r="CI115">
        <v>2</v>
      </c>
      <c r="CJ115">
        <v>3</v>
      </c>
      <c r="CK115" t="s">
        <v>279</v>
      </c>
      <c r="CL115" t="s">
        <v>90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"GAB2001238"</f>
        <v>GAB2001238</v>
      </c>
      <c r="F116" s="2">
        <v>44173</v>
      </c>
      <c r="G116">
        <v>202106</v>
      </c>
      <c r="H116" t="s">
        <v>75</v>
      </c>
      <c r="I116" t="s">
        <v>76</v>
      </c>
      <c r="J116" t="s">
        <v>77</v>
      </c>
      <c r="K116" t="s">
        <v>78</v>
      </c>
      <c r="L116" t="s">
        <v>99</v>
      </c>
      <c r="M116" t="s">
        <v>100</v>
      </c>
      <c r="N116" t="s">
        <v>219</v>
      </c>
      <c r="O116" t="s">
        <v>82</v>
      </c>
      <c r="P116" t="str">
        <f>"CT063111                      "</f>
        <v xml:space="preserve">CT063111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98.79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G116">
        <v>0</v>
      </c>
      <c r="BH116">
        <v>1</v>
      </c>
      <c r="BI116">
        <v>96</v>
      </c>
      <c r="BJ116">
        <v>247.7</v>
      </c>
      <c r="BK116">
        <v>248</v>
      </c>
      <c r="BL116">
        <v>1044.6099999999999</v>
      </c>
      <c r="BM116">
        <v>156.69</v>
      </c>
      <c r="BN116">
        <v>1201.3</v>
      </c>
      <c r="BO116">
        <v>1201.3</v>
      </c>
      <c r="BQ116" t="s">
        <v>390</v>
      </c>
      <c r="BR116" t="s">
        <v>84</v>
      </c>
      <c r="BS116" s="2">
        <v>44176</v>
      </c>
      <c r="BT116" s="3">
        <v>0.57986111111111105</v>
      </c>
      <c r="BU116" t="s">
        <v>555</v>
      </c>
      <c r="BV116" t="s">
        <v>90</v>
      </c>
      <c r="BW116" t="s">
        <v>96</v>
      </c>
      <c r="BX116" t="s">
        <v>97</v>
      </c>
      <c r="BY116">
        <v>1238593</v>
      </c>
      <c r="CA116" t="s">
        <v>556</v>
      </c>
      <c r="CC116" t="s">
        <v>100</v>
      </c>
      <c r="CD116">
        <v>157</v>
      </c>
      <c r="CE116" t="s">
        <v>88</v>
      </c>
      <c r="CF116" s="2">
        <v>44179</v>
      </c>
      <c r="CI116">
        <v>2</v>
      </c>
      <c r="CJ116">
        <v>3</v>
      </c>
      <c r="CK116" t="s">
        <v>89</v>
      </c>
      <c r="CL116" t="s">
        <v>90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"009940106570"</f>
        <v>009940106570</v>
      </c>
      <c r="F117" s="2">
        <v>44169</v>
      </c>
      <c r="G117">
        <v>202106</v>
      </c>
      <c r="H117" t="s">
        <v>226</v>
      </c>
      <c r="I117" t="s">
        <v>227</v>
      </c>
      <c r="J117" t="s">
        <v>557</v>
      </c>
      <c r="K117" t="s">
        <v>78</v>
      </c>
      <c r="L117" t="s">
        <v>522</v>
      </c>
      <c r="M117" t="s">
        <v>76</v>
      </c>
      <c r="N117" t="s">
        <v>558</v>
      </c>
      <c r="O117" t="s">
        <v>82</v>
      </c>
      <c r="P117" t="str">
        <f>"NA                            "</f>
        <v xml:space="preserve">NA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23.26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G117">
        <v>0</v>
      </c>
      <c r="BH117">
        <v>1</v>
      </c>
      <c r="BI117">
        <v>52</v>
      </c>
      <c r="BJ117">
        <v>25.6</v>
      </c>
      <c r="BK117">
        <v>52</v>
      </c>
      <c r="BL117">
        <v>249.76</v>
      </c>
      <c r="BM117">
        <v>37.46</v>
      </c>
      <c r="BN117">
        <v>287.22000000000003</v>
      </c>
      <c r="BO117">
        <v>287.22000000000003</v>
      </c>
      <c r="BQ117" t="s">
        <v>559</v>
      </c>
      <c r="BR117" t="s">
        <v>559</v>
      </c>
      <c r="BS117" s="2">
        <v>44174</v>
      </c>
      <c r="BT117" s="3">
        <v>0.4597222222222222</v>
      </c>
      <c r="BU117" t="s">
        <v>525</v>
      </c>
      <c r="BV117" t="s">
        <v>90</v>
      </c>
      <c r="BW117" t="s">
        <v>215</v>
      </c>
      <c r="BX117" t="s">
        <v>396</v>
      </c>
      <c r="BY117">
        <v>128000</v>
      </c>
      <c r="CA117" t="s">
        <v>526</v>
      </c>
      <c r="CC117" t="s">
        <v>76</v>
      </c>
      <c r="CD117">
        <v>8000</v>
      </c>
      <c r="CE117" t="s">
        <v>88</v>
      </c>
      <c r="CF117" s="2">
        <v>44175</v>
      </c>
      <c r="CI117">
        <v>2</v>
      </c>
      <c r="CJ117">
        <v>3</v>
      </c>
      <c r="CK117" t="s">
        <v>89</v>
      </c>
      <c r="CL117" t="s">
        <v>90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"GAB2001249"</f>
        <v>GAB2001249</v>
      </c>
      <c r="F118" s="2">
        <v>44174</v>
      </c>
      <c r="G118">
        <v>202106</v>
      </c>
      <c r="H118" t="s">
        <v>75</v>
      </c>
      <c r="I118" t="s">
        <v>76</v>
      </c>
      <c r="J118" t="s">
        <v>77</v>
      </c>
      <c r="K118" t="s">
        <v>78</v>
      </c>
      <c r="L118" t="s">
        <v>91</v>
      </c>
      <c r="M118" t="s">
        <v>92</v>
      </c>
      <c r="N118" t="s">
        <v>560</v>
      </c>
      <c r="O118" t="s">
        <v>82</v>
      </c>
      <c r="P118" t="str">
        <f>"CT063345                      "</f>
        <v xml:space="preserve">CT063345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9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G118">
        <v>0</v>
      </c>
      <c r="BH118">
        <v>1</v>
      </c>
      <c r="BI118">
        <v>6.3</v>
      </c>
      <c r="BJ118">
        <v>6.3</v>
      </c>
      <c r="BK118">
        <v>7</v>
      </c>
      <c r="BL118">
        <v>99.71</v>
      </c>
      <c r="BM118">
        <v>14.96</v>
      </c>
      <c r="BN118">
        <v>114.67</v>
      </c>
      <c r="BO118">
        <v>114.67</v>
      </c>
      <c r="BQ118" t="s">
        <v>561</v>
      </c>
      <c r="BR118" t="s">
        <v>84</v>
      </c>
      <c r="BS118" s="2">
        <v>44179</v>
      </c>
      <c r="BT118" s="3">
        <v>0.41736111111111113</v>
      </c>
      <c r="BU118" t="s">
        <v>562</v>
      </c>
      <c r="BV118" t="s">
        <v>90</v>
      </c>
      <c r="BW118" t="s">
        <v>96</v>
      </c>
      <c r="BX118" t="s">
        <v>97</v>
      </c>
      <c r="BY118">
        <v>31541.759999999998</v>
      </c>
      <c r="CA118" t="s">
        <v>556</v>
      </c>
      <c r="CC118" t="s">
        <v>92</v>
      </c>
      <c r="CD118">
        <v>2</v>
      </c>
      <c r="CE118" t="s">
        <v>88</v>
      </c>
      <c r="CF118" s="2">
        <v>44179</v>
      </c>
      <c r="CI118">
        <v>2</v>
      </c>
      <c r="CJ118">
        <v>3</v>
      </c>
      <c r="CK118" t="s">
        <v>89</v>
      </c>
      <c r="CL118" t="s">
        <v>90</v>
      </c>
    </row>
    <row r="119" spans="1:90" x14ac:dyDescent="0.25">
      <c r="A119" t="s">
        <v>72</v>
      </c>
      <c r="B119" t="s">
        <v>73</v>
      </c>
      <c r="C119" t="s">
        <v>74</v>
      </c>
      <c r="E119" t="str">
        <f>"GAB2001248"</f>
        <v>GAB2001248</v>
      </c>
      <c r="F119" s="2">
        <v>44174</v>
      </c>
      <c r="G119">
        <v>202106</v>
      </c>
      <c r="H119" t="s">
        <v>75</v>
      </c>
      <c r="I119" t="s">
        <v>76</v>
      </c>
      <c r="J119" t="s">
        <v>77</v>
      </c>
      <c r="K119" t="s">
        <v>78</v>
      </c>
      <c r="L119" t="s">
        <v>91</v>
      </c>
      <c r="M119" t="s">
        <v>92</v>
      </c>
      <c r="N119" t="s">
        <v>563</v>
      </c>
      <c r="O119" t="s">
        <v>82</v>
      </c>
      <c r="P119" t="str">
        <f>"CT063343                      "</f>
        <v xml:space="preserve">CT063343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9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G119">
        <v>0</v>
      </c>
      <c r="BH119">
        <v>1</v>
      </c>
      <c r="BI119">
        <v>8.6999999999999993</v>
      </c>
      <c r="BJ119">
        <v>13.6</v>
      </c>
      <c r="BK119">
        <v>14</v>
      </c>
      <c r="BL119">
        <v>99.71</v>
      </c>
      <c r="BM119">
        <v>14.96</v>
      </c>
      <c r="BN119">
        <v>114.67</v>
      </c>
      <c r="BO119">
        <v>114.67</v>
      </c>
      <c r="BQ119" t="s">
        <v>564</v>
      </c>
      <c r="BR119" t="s">
        <v>84</v>
      </c>
      <c r="BS119" s="2">
        <v>44179</v>
      </c>
      <c r="BT119" s="3">
        <v>0.60625000000000007</v>
      </c>
      <c r="BU119" t="s">
        <v>565</v>
      </c>
      <c r="BV119" t="s">
        <v>90</v>
      </c>
      <c r="BW119" t="s">
        <v>96</v>
      </c>
      <c r="BX119" t="s">
        <v>97</v>
      </c>
      <c r="BY119">
        <v>67805.009999999995</v>
      </c>
      <c r="CA119" t="s">
        <v>98</v>
      </c>
      <c r="CC119" t="s">
        <v>92</v>
      </c>
      <c r="CD119">
        <v>2</v>
      </c>
      <c r="CE119" t="s">
        <v>88</v>
      </c>
      <c r="CF119" s="2">
        <v>44187</v>
      </c>
      <c r="CI119">
        <v>2</v>
      </c>
      <c r="CJ119">
        <v>3</v>
      </c>
      <c r="CK119" t="s">
        <v>89</v>
      </c>
      <c r="CL119" t="s">
        <v>90</v>
      </c>
    </row>
    <row r="120" spans="1:90" x14ac:dyDescent="0.25">
      <c r="A120" t="s">
        <v>72</v>
      </c>
      <c r="B120" t="s">
        <v>73</v>
      </c>
      <c r="C120" t="s">
        <v>74</v>
      </c>
      <c r="E120" t="str">
        <f>"GAB2001237"</f>
        <v>GAB2001237</v>
      </c>
      <c r="F120" s="2">
        <v>44173</v>
      </c>
      <c r="G120">
        <v>202106</v>
      </c>
      <c r="H120" t="s">
        <v>75</v>
      </c>
      <c r="I120" t="s">
        <v>76</v>
      </c>
      <c r="J120" t="s">
        <v>77</v>
      </c>
      <c r="K120" t="s">
        <v>78</v>
      </c>
      <c r="L120" t="s">
        <v>165</v>
      </c>
      <c r="M120" t="s">
        <v>166</v>
      </c>
      <c r="N120" t="s">
        <v>402</v>
      </c>
      <c r="O120" t="s">
        <v>313</v>
      </c>
      <c r="P120" t="str">
        <f>"002822                        "</f>
        <v xml:space="preserve">002822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5.49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G120">
        <v>0</v>
      </c>
      <c r="BH120">
        <v>1</v>
      </c>
      <c r="BI120">
        <v>0.5</v>
      </c>
      <c r="BJ120">
        <v>2.5</v>
      </c>
      <c r="BK120">
        <v>2.5</v>
      </c>
      <c r="BL120">
        <v>57.82</v>
      </c>
      <c r="BM120">
        <v>8.67</v>
      </c>
      <c r="BN120">
        <v>66.489999999999995</v>
      </c>
      <c r="BO120">
        <v>66.489999999999995</v>
      </c>
      <c r="BQ120" t="s">
        <v>403</v>
      </c>
      <c r="BR120" t="s">
        <v>84</v>
      </c>
      <c r="BS120" s="2">
        <v>44174</v>
      </c>
      <c r="BT120" s="3">
        <v>0.34652777777777777</v>
      </c>
      <c r="BU120" t="s">
        <v>566</v>
      </c>
      <c r="BV120" t="s">
        <v>86</v>
      </c>
      <c r="BY120">
        <v>12551.78</v>
      </c>
      <c r="CC120" t="s">
        <v>166</v>
      </c>
      <c r="CD120">
        <v>1619</v>
      </c>
      <c r="CE120" t="s">
        <v>350</v>
      </c>
      <c r="CF120" s="2">
        <v>44174</v>
      </c>
      <c r="CI120">
        <v>1</v>
      </c>
      <c r="CJ120">
        <v>1</v>
      </c>
      <c r="CK120">
        <v>21</v>
      </c>
      <c r="CL120" t="s">
        <v>90</v>
      </c>
    </row>
    <row r="121" spans="1:90" x14ac:dyDescent="0.25">
      <c r="A121" t="s">
        <v>72</v>
      </c>
      <c r="B121" t="s">
        <v>73</v>
      </c>
      <c r="C121" t="s">
        <v>74</v>
      </c>
      <c r="E121" t="str">
        <f>"GAB2001233"</f>
        <v>GAB2001233</v>
      </c>
      <c r="F121" s="2">
        <v>44173</v>
      </c>
      <c r="G121">
        <v>202106</v>
      </c>
      <c r="H121" t="s">
        <v>75</v>
      </c>
      <c r="I121" t="s">
        <v>76</v>
      </c>
      <c r="J121" t="s">
        <v>77</v>
      </c>
      <c r="K121" t="s">
        <v>78</v>
      </c>
      <c r="L121" t="s">
        <v>489</v>
      </c>
      <c r="M121" t="s">
        <v>490</v>
      </c>
      <c r="N121" t="s">
        <v>491</v>
      </c>
      <c r="O121" t="s">
        <v>313</v>
      </c>
      <c r="P121" t="str">
        <f>"CT063439                      "</f>
        <v xml:space="preserve">CT063439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8.52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G121">
        <v>0</v>
      </c>
      <c r="BH121">
        <v>1</v>
      </c>
      <c r="BI121">
        <v>0.9</v>
      </c>
      <c r="BJ121">
        <v>1.7</v>
      </c>
      <c r="BK121">
        <v>2</v>
      </c>
      <c r="BL121">
        <v>89.64</v>
      </c>
      <c r="BM121">
        <v>13.45</v>
      </c>
      <c r="BN121">
        <v>103.09</v>
      </c>
      <c r="BO121">
        <v>103.09</v>
      </c>
      <c r="BQ121" t="s">
        <v>567</v>
      </c>
      <c r="BR121" t="s">
        <v>84</v>
      </c>
      <c r="BS121" s="2">
        <v>44174</v>
      </c>
      <c r="BT121" s="3">
        <v>0.39374999999999999</v>
      </c>
      <c r="BU121" t="s">
        <v>568</v>
      </c>
      <c r="BV121" t="s">
        <v>86</v>
      </c>
      <c r="BY121">
        <v>8726.85</v>
      </c>
      <c r="CC121" t="s">
        <v>490</v>
      </c>
      <c r="CD121">
        <v>2515</v>
      </c>
      <c r="CE121" t="s">
        <v>569</v>
      </c>
      <c r="CF121" s="2">
        <v>44174</v>
      </c>
      <c r="CI121">
        <v>1</v>
      </c>
      <c r="CJ121">
        <v>1</v>
      </c>
      <c r="CK121">
        <v>23</v>
      </c>
      <c r="CL121" t="s">
        <v>90</v>
      </c>
    </row>
    <row r="122" spans="1:90" x14ac:dyDescent="0.25">
      <c r="A122" t="s">
        <v>72</v>
      </c>
      <c r="B122" t="s">
        <v>73</v>
      </c>
      <c r="C122" t="s">
        <v>74</v>
      </c>
      <c r="E122" t="str">
        <f>"GAB2001218"</f>
        <v>GAB2001218</v>
      </c>
      <c r="F122" s="2">
        <v>44173</v>
      </c>
      <c r="G122">
        <v>202106</v>
      </c>
      <c r="H122" t="s">
        <v>75</v>
      </c>
      <c r="I122" t="s">
        <v>76</v>
      </c>
      <c r="J122" t="s">
        <v>77</v>
      </c>
      <c r="K122" t="s">
        <v>78</v>
      </c>
      <c r="L122" t="s">
        <v>75</v>
      </c>
      <c r="M122" t="s">
        <v>76</v>
      </c>
      <c r="N122" t="s">
        <v>570</v>
      </c>
      <c r="O122" t="s">
        <v>313</v>
      </c>
      <c r="P122" t="str">
        <f>"CT063421                      "</f>
        <v xml:space="preserve">CT063421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3.43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G122">
        <v>0</v>
      </c>
      <c r="BH122">
        <v>1</v>
      </c>
      <c r="BI122">
        <v>0.3</v>
      </c>
      <c r="BJ122">
        <v>2.2000000000000002</v>
      </c>
      <c r="BK122">
        <v>3</v>
      </c>
      <c r="BL122">
        <v>36.14</v>
      </c>
      <c r="BM122">
        <v>5.42</v>
      </c>
      <c r="BN122">
        <v>41.56</v>
      </c>
      <c r="BO122">
        <v>41.56</v>
      </c>
      <c r="BQ122" t="s">
        <v>571</v>
      </c>
      <c r="BR122" t="s">
        <v>84</v>
      </c>
      <c r="BS122" s="2">
        <v>44174</v>
      </c>
      <c r="BT122" s="3">
        <v>0.52361111111111114</v>
      </c>
      <c r="BU122" t="s">
        <v>572</v>
      </c>
      <c r="BV122" t="s">
        <v>90</v>
      </c>
      <c r="BW122" t="s">
        <v>215</v>
      </c>
      <c r="BX122" t="s">
        <v>416</v>
      </c>
      <c r="BY122">
        <v>10954.55</v>
      </c>
      <c r="CA122" t="s">
        <v>573</v>
      </c>
      <c r="CC122" t="s">
        <v>76</v>
      </c>
      <c r="CD122">
        <v>8001</v>
      </c>
      <c r="CE122" t="s">
        <v>317</v>
      </c>
      <c r="CF122" s="2">
        <v>44175</v>
      </c>
      <c r="CI122">
        <v>1</v>
      </c>
      <c r="CJ122">
        <v>1</v>
      </c>
      <c r="CK122">
        <v>22</v>
      </c>
      <c r="CL122" t="s">
        <v>90</v>
      </c>
    </row>
    <row r="123" spans="1:90" x14ac:dyDescent="0.25">
      <c r="A123" t="s">
        <v>72</v>
      </c>
      <c r="B123" t="s">
        <v>73</v>
      </c>
      <c r="C123" t="s">
        <v>74</v>
      </c>
      <c r="E123" t="str">
        <f>"GAB2001230"</f>
        <v>GAB2001230</v>
      </c>
      <c r="F123" s="2">
        <v>44173</v>
      </c>
      <c r="G123">
        <v>202106</v>
      </c>
      <c r="H123" t="s">
        <v>75</v>
      </c>
      <c r="I123" t="s">
        <v>76</v>
      </c>
      <c r="J123" t="s">
        <v>77</v>
      </c>
      <c r="K123" t="s">
        <v>78</v>
      </c>
      <c r="L123" t="s">
        <v>75</v>
      </c>
      <c r="M123" t="s">
        <v>76</v>
      </c>
      <c r="N123" t="s">
        <v>574</v>
      </c>
      <c r="O123" t="s">
        <v>313</v>
      </c>
      <c r="P123" t="str">
        <f>"CT063436                      "</f>
        <v xml:space="preserve">CT063436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3.43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G123">
        <v>0</v>
      </c>
      <c r="BH123">
        <v>1</v>
      </c>
      <c r="BI123">
        <v>0.6</v>
      </c>
      <c r="BJ123">
        <v>2.6</v>
      </c>
      <c r="BK123">
        <v>3</v>
      </c>
      <c r="BL123">
        <v>36.14</v>
      </c>
      <c r="BM123">
        <v>5.42</v>
      </c>
      <c r="BN123">
        <v>41.56</v>
      </c>
      <c r="BO123">
        <v>41.56</v>
      </c>
      <c r="BQ123" t="s">
        <v>575</v>
      </c>
      <c r="BR123" t="s">
        <v>84</v>
      </c>
      <c r="BS123" s="2">
        <v>44174</v>
      </c>
      <c r="BT123" s="3">
        <v>0.52083333333333337</v>
      </c>
      <c r="BU123" t="s">
        <v>576</v>
      </c>
      <c r="BV123" t="s">
        <v>90</v>
      </c>
      <c r="BW123" t="s">
        <v>215</v>
      </c>
      <c r="BX123" t="s">
        <v>416</v>
      </c>
      <c r="BY123">
        <v>13164.97</v>
      </c>
      <c r="CA123" t="s">
        <v>442</v>
      </c>
      <c r="CC123" t="s">
        <v>76</v>
      </c>
      <c r="CD123">
        <v>7550</v>
      </c>
      <c r="CE123" t="s">
        <v>333</v>
      </c>
      <c r="CF123" s="2">
        <v>44175</v>
      </c>
      <c r="CI123">
        <v>1</v>
      </c>
      <c r="CJ123">
        <v>1</v>
      </c>
      <c r="CK123">
        <v>22</v>
      </c>
      <c r="CL123" t="s">
        <v>90</v>
      </c>
    </row>
    <row r="124" spans="1:90" x14ac:dyDescent="0.25">
      <c r="A124" t="s">
        <v>72</v>
      </c>
      <c r="B124" t="s">
        <v>73</v>
      </c>
      <c r="C124" t="s">
        <v>74</v>
      </c>
      <c r="E124" t="str">
        <f>"GAB2001236"</f>
        <v>GAB2001236</v>
      </c>
      <c r="F124" s="2">
        <v>44173</v>
      </c>
      <c r="G124">
        <v>202106</v>
      </c>
      <c r="H124" t="s">
        <v>75</v>
      </c>
      <c r="I124" t="s">
        <v>76</v>
      </c>
      <c r="J124" t="s">
        <v>77</v>
      </c>
      <c r="K124" t="s">
        <v>78</v>
      </c>
      <c r="L124" t="s">
        <v>577</v>
      </c>
      <c r="M124" t="s">
        <v>578</v>
      </c>
      <c r="N124" t="s">
        <v>579</v>
      </c>
      <c r="O124" t="s">
        <v>313</v>
      </c>
      <c r="P124" t="str">
        <f>"CT063446                      "</f>
        <v xml:space="preserve">CT063446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6.18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G124">
        <v>0</v>
      </c>
      <c r="BH124">
        <v>1</v>
      </c>
      <c r="BI124">
        <v>0.3</v>
      </c>
      <c r="BJ124">
        <v>1.9</v>
      </c>
      <c r="BK124">
        <v>2</v>
      </c>
      <c r="BL124">
        <v>65.06</v>
      </c>
      <c r="BM124">
        <v>9.76</v>
      </c>
      <c r="BN124">
        <v>74.819999999999993</v>
      </c>
      <c r="BO124">
        <v>74.819999999999993</v>
      </c>
      <c r="BQ124" t="s">
        <v>580</v>
      </c>
      <c r="BR124" t="s">
        <v>84</v>
      </c>
      <c r="BS124" s="2">
        <v>44174</v>
      </c>
      <c r="BT124" s="3">
        <v>0.56874999999999998</v>
      </c>
      <c r="BU124" t="s">
        <v>581</v>
      </c>
      <c r="BV124" t="s">
        <v>90</v>
      </c>
      <c r="BW124" t="s">
        <v>215</v>
      </c>
      <c r="BX124" t="s">
        <v>396</v>
      </c>
      <c r="BY124">
        <v>9574.2000000000007</v>
      </c>
      <c r="CA124" t="s">
        <v>582</v>
      </c>
      <c r="CC124" t="s">
        <v>578</v>
      </c>
      <c r="CD124">
        <v>7130</v>
      </c>
      <c r="CE124" t="s">
        <v>338</v>
      </c>
      <c r="CF124" s="2">
        <v>44175</v>
      </c>
      <c r="CI124">
        <v>1</v>
      </c>
      <c r="CJ124">
        <v>1</v>
      </c>
      <c r="CK124">
        <v>24</v>
      </c>
      <c r="CL124" t="s">
        <v>90</v>
      </c>
    </row>
    <row r="125" spans="1:90" x14ac:dyDescent="0.25">
      <c r="A125" t="s">
        <v>72</v>
      </c>
      <c r="B125" t="s">
        <v>73</v>
      </c>
      <c r="C125" t="s">
        <v>74</v>
      </c>
      <c r="E125" t="str">
        <f>"GAB2001234"</f>
        <v>GAB2001234</v>
      </c>
      <c r="F125" s="2">
        <v>44173</v>
      </c>
      <c r="G125">
        <v>202106</v>
      </c>
      <c r="H125" t="s">
        <v>75</v>
      </c>
      <c r="I125" t="s">
        <v>76</v>
      </c>
      <c r="J125" t="s">
        <v>77</v>
      </c>
      <c r="K125" t="s">
        <v>78</v>
      </c>
      <c r="L125" t="s">
        <v>91</v>
      </c>
      <c r="M125" t="s">
        <v>92</v>
      </c>
      <c r="N125" t="s">
        <v>583</v>
      </c>
      <c r="O125" t="s">
        <v>313</v>
      </c>
      <c r="P125" t="str">
        <f>"002820                        "</f>
        <v xml:space="preserve">002820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5.49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G125">
        <v>0</v>
      </c>
      <c r="BH125">
        <v>1</v>
      </c>
      <c r="BI125">
        <v>0.7</v>
      </c>
      <c r="BJ125">
        <v>2.2999999999999998</v>
      </c>
      <c r="BK125">
        <v>2.5</v>
      </c>
      <c r="BL125">
        <v>57.82</v>
      </c>
      <c r="BM125">
        <v>8.67</v>
      </c>
      <c r="BN125">
        <v>66.489999999999995</v>
      </c>
      <c r="BO125">
        <v>66.489999999999995</v>
      </c>
      <c r="BQ125" t="s">
        <v>584</v>
      </c>
      <c r="BR125" t="s">
        <v>84</v>
      </c>
      <c r="BS125" s="2">
        <v>44175</v>
      </c>
      <c r="BT125" s="3">
        <v>0.41666666666666669</v>
      </c>
      <c r="BU125" t="s">
        <v>585</v>
      </c>
      <c r="BV125" t="s">
        <v>90</v>
      </c>
      <c r="BW125" t="s">
        <v>96</v>
      </c>
      <c r="BX125" t="s">
        <v>97</v>
      </c>
      <c r="BY125">
        <v>11463.53</v>
      </c>
      <c r="CA125" t="s">
        <v>586</v>
      </c>
      <c r="CC125" t="s">
        <v>92</v>
      </c>
      <c r="CD125">
        <v>2</v>
      </c>
      <c r="CE125" t="s">
        <v>354</v>
      </c>
      <c r="CF125" s="2">
        <v>44175</v>
      </c>
      <c r="CI125">
        <v>1</v>
      </c>
      <c r="CJ125">
        <v>2</v>
      </c>
      <c r="CK125">
        <v>21</v>
      </c>
      <c r="CL125" t="s">
        <v>90</v>
      </c>
    </row>
    <row r="126" spans="1:90" x14ac:dyDescent="0.25">
      <c r="A126" t="s">
        <v>72</v>
      </c>
      <c r="B126" t="s">
        <v>73</v>
      </c>
      <c r="C126" t="s">
        <v>74</v>
      </c>
      <c r="E126" t="str">
        <f>"GAB2001229"</f>
        <v>GAB2001229</v>
      </c>
      <c r="F126" s="2">
        <v>44173</v>
      </c>
      <c r="G126">
        <v>202106</v>
      </c>
      <c r="H126" t="s">
        <v>75</v>
      </c>
      <c r="I126" t="s">
        <v>76</v>
      </c>
      <c r="J126" t="s">
        <v>77</v>
      </c>
      <c r="K126" t="s">
        <v>78</v>
      </c>
      <c r="L126" t="s">
        <v>587</v>
      </c>
      <c r="M126" t="s">
        <v>588</v>
      </c>
      <c r="N126" t="s">
        <v>589</v>
      </c>
      <c r="O126" t="s">
        <v>313</v>
      </c>
      <c r="P126" t="str">
        <f>"CT063427                      "</f>
        <v xml:space="preserve">CT063427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8.52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G126">
        <v>0</v>
      </c>
      <c r="BH126">
        <v>1</v>
      </c>
      <c r="BI126">
        <v>0.3</v>
      </c>
      <c r="BJ126">
        <v>2</v>
      </c>
      <c r="BK126">
        <v>2</v>
      </c>
      <c r="BL126">
        <v>89.64</v>
      </c>
      <c r="BM126">
        <v>13.45</v>
      </c>
      <c r="BN126">
        <v>103.09</v>
      </c>
      <c r="BO126">
        <v>103.09</v>
      </c>
      <c r="BQ126" t="s">
        <v>590</v>
      </c>
      <c r="BR126" t="s">
        <v>84</v>
      </c>
      <c r="BS126" s="2">
        <v>44174</v>
      </c>
      <c r="BT126" s="3">
        <v>0.41666666666666669</v>
      </c>
      <c r="BU126" t="s">
        <v>591</v>
      </c>
      <c r="BV126" t="s">
        <v>86</v>
      </c>
      <c r="BY126">
        <v>9909.76</v>
      </c>
      <c r="BZ126" t="s">
        <v>30</v>
      </c>
      <c r="CA126" t="s">
        <v>592</v>
      </c>
      <c r="CC126" t="s">
        <v>588</v>
      </c>
      <c r="CD126">
        <v>250</v>
      </c>
      <c r="CE126" t="s">
        <v>338</v>
      </c>
      <c r="CF126" s="2">
        <v>44174</v>
      </c>
      <c r="CI126">
        <v>1</v>
      </c>
      <c r="CJ126">
        <v>1</v>
      </c>
      <c r="CK126">
        <v>23</v>
      </c>
      <c r="CL126" t="s">
        <v>90</v>
      </c>
    </row>
    <row r="127" spans="1:90" x14ac:dyDescent="0.25">
      <c r="A127" t="s">
        <v>72</v>
      </c>
      <c r="B127" t="s">
        <v>73</v>
      </c>
      <c r="C127" t="s">
        <v>74</v>
      </c>
      <c r="E127" t="str">
        <f>"GAB2001239"</f>
        <v>GAB2001239</v>
      </c>
      <c r="F127" s="2">
        <v>44173</v>
      </c>
      <c r="G127">
        <v>202106</v>
      </c>
      <c r="H127" t="s">
        <v>75</v>
      </c>
      <c r="I127" t="s">
        <v>76</v>
      </c>
      <c r="J127" t="s">
        <v>77</v>
      </c>
      <c r="K127" t="s">
        <v>78</v>
      </c>
      <c r="L127" t="s">
        <v>75</v>
      </c>
      <c r="M127" t="s">
        <v>76</v>
      </c>
      <c r="N127" t="s">
        <v>495</v>
      </c>
      <c r="O127" t="s">
        <v>313</v>
      </c>
      <c r="P127" t="str">
        <f>"002825                        "</f>
        <v xml:space="preserve">002825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3.43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G127">
        <v>0</v>
      </c>
      <c r="BH127">
        <v>1</v>
      </c>
      <c r="BI127">
        <v>0.3</v>
      </c>
      <c r="BJ127">
        <v>2.1</v>
      </c>
      <c r="BK127">
        <v>3</v>
      </c>
      <c r="BL127">
        <v>36.14</v>
      </c>
      <c r="BM127">
        <v>5.42</v>
      </c>
      <c r="BN127">
        <v>41.56</v>
      </c>
      <c r="BO127">
        <v>41.56</v>
      </c>
      <c r="BQ127" t="s">
        <v>347</v>
      </c>
      <c r="BR127" t="s">
        <v>84</v>
      </c>
      <c r="BS127" s="2">
        <v>44174</v>
      </c>
      <c r="BT127" s="3">
        <v>0.57291666666666663</v>
      </c>
      <c r="BU127" t="s">
        <v>593</v>
      </c>
      <c r="BV127" t="s">
        <v>90</v>
      </c>
      <c r="BW127" t="s">
        <v>215</v>
      </c>
      <c r="BX127" t="s">
        <v>416</v>
      </c>
      <c r="BY127">
        <v>10344.879999999999</v>
      </c>
      <c r="CA127" t="s">
        <v>342</v>
      </c>
      <c r="CC127" t="s">
        <v>76</v>
      </c>
      <c r="CD127">
        <v>7945</v>
      </c>
      <c r="CE127" t="s">
        <v>338</v>
      </c>
      <c r="CF127" s="2">
        <v>44175</v>
      </c>
      <c r="CI127">
        <v>1</v>
      </c>
      <c r="CJ127">
        <v>1</v>
      </c>
      <c r="CK127">
        <v>22</v>
      </c>
      <c r="CL127" t="s">
        <v>90</v>
      </c>
    </row>
    <row r="128" spans="1:90" x14ac:dyDescent="0.25">
      <c r="A128" t="s">
        <v>72</v>
      </c>
      <c r="B128" t="s">
        <v>73</v>
      </c>
      <c r="C128" t="s">
        <v>74</v>
      </c>
      <c r="E128" t="str">
        <f>"GAB2001220"</f>
        <v>GAB2001220</v>
      </c>
      <c r="F128" s="2">
        <v>44173</v>
      </c>
      <c r="G128">
        <v>202106</v>
      </c>
      <c r="H128" t="s">
        <v>75</v>
      </c>
      <c r="I128" t="s">
        <v>76</v>
      </c>
      <c r="J128" t="s">
        <v>77</v>
      </c>
      <c r="K128" t="s">
        <v>78</v>
      </c>
      <c r="L128" t="s">
        <v>75</v>
      </c>
      <c r="M128" t="s">
        <v>76</v>
      </c>
      <c r="N128" t="s">
        <v>339</v>
      </c>
      <c r="O128" t="s">
        <v>313</v>
      </c>
      <c r="P128" t="str">
        <f>"CT063166                      "</f>
        <v xml:space="preserve">CT063166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3.43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G128">
        <v>0</v>
      </c>
      <c r="BH128">
        <v>1</v>
      </c>
      <c r="BI128">
        <v>0.3</v>
      </c>
      <c r="BJ128">
        <v>2.2000000000000002</v>
      </c>
      <c r="BK128">
        <v>3</v>
      </c>
      <c r="BL128">
        <v>36.14</v>
      </c>
      <c r="BM128">
        <v>5.42</v>
      </c>
      <c r="BN128">
        <v>41.56</v>
      </c>
      <c r="BO128">
        <v>41.56</v>
      </c>
      <c r="BQ128" t="s">
        <v>340</v>
      </c>
      <c r="BR128" t="s">
        <v>84</v>
      </c>
      <c r="BS128" s="2">
        <v>44174</v>
      </c>
      <c r="BT128" s="3">
        <v>0.39583333333333331</v>
      </c>
      <c r="BU128" t="s">
        <v>594</v>
      </c>
      <c r="BV128" t="s">
        <v>86</v>
      </c>
      <c r="BY128">
        <v>11103.21</v>
      </c>
      <c r="CA128" t="s">
        <v>342</v>
      </c>
      <c r="CC128" t="s">
        <v>76</v>
      </c>
      <c r="CD128">
        <v>7800</v>
      </c>
      <c r="CE128" t="s">
        <v>338</v>
      </c>
      <c r="CF128" s="2">
        <v>44175</v>
      </c>
      <c r="CI128">
        <v>1</v>
      </c>
      <c r="CJ128">
        <v>1</v>
      </c>
      <c r="CK128">
        <v>22</v>
      </c>
      <c r="CL128" t="s">
        <v>90</v>
      </c>
    </row>
    <row r="129" spans="1:90" x14ac:dyDescent="0.25">
      <c r="A129" t="s">
        <v>72</v>
      </c>
      <c r="B129" t="s">
        <v>73</v>
      </c>
      <c r="C129" t="s">
        <v>74</v>
      </c>
      <c r="E129" t="str">
        <f>"GAB2001225"</f>
        <v>GAB2001225</v>
      </c>
      <c r="F129" s="2">
        <v>44173</v>
      </c>
      <c r="G129">
        <v>202106</v>
      </c>
      <c r="H129" t="s">
        <v>75</v>
      </c>
      <c r="I129" t="s">
        <v>76</v>
      </c>
      <c r="J129" t="s">
        <v>77</v>
      </c>
      <c r="K129" t="s">
        <v>78</v>
      </c>
      <c r="L129" t="s">
        <v>114</v>
      </c>
      <c r="M129" t="s">
        <v>115</v>
      </c>
      <c r="N129" t="s">
        <v>595</v>
      </c>
      <c r="O129" t="s">
        <v>313</v>
      </c>
      <c r="P129" t="str">
        <f>"CT063431                      "</f>
        <v xml:space="preserve">CT063431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5.49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G129">
        <v>0</v>
      </c>
      <c r="BH129">
        <v>1</v>
      </c>
      <c r="BI129">
        <v>0.3</v>
      </c>
      <c r="BJ129">
        <v>2.1</v>
      </c>
      <c r="BK129">
        <v>2.5</v>
      </c>
      <c r="BL129">
        <v>57.82</v>
      </c>
      <c r="BM129">
        <v>8.67</v>
      </c>
      <c r="BN129">
        <v>66.489999999999995</v>
      </c>
      <c r="BO129">
        <v>66.489999999999995</v>
      </c>
      <c r="BQ129" t="s">
        <v>596</v>
      </c>
      <c r="BR129" t="s">
        <v>84</v>
      </c>
      <c r="BS129" s="2">
        <v>44174</v>
      </c>
      <c r="BT129" s="3">
        <v>0.44097222222222227</v>
      </c>
      <c r="BU129" t="s">
        <v>597</v>
      </c>
      <c r="BV129" t="s">
        <v>86</v>
      </c>
      <c r="BY129">
        <v>10285.84</v>
      </c>
      <c r="BZ129" t="s">
        <v>30</v>
      </c>
      <c r="CA129" t="s">
        <v>598</v>
      </c>
      <c r="CC129" t="s">
        <v>115</v>
      </c>
      <c r="CD129">
        <v>1862</v>
      </c>
      <c r="CE129" t="s">
        <v>317</v>
      </c>
      <c r="CF129" s="2">
        <v>44175</v>
      </c>
      <c r="CI129">
        <v>1</v>
      </c>
      <c r="CJ129">
        <v>1</v>
      </c>
      <c r="CK129">
        <v>21</v>
      </c>
      <c r="CL129" t="s">
        <v>90</v>
      </c>
    </row>
    <row r="130" spans="1:90" x14ac:dyDescent="0.25">
      <c r="A130" t="s">
        <v>72</v>
      </c>
      <c r="B130" t="s">
        <v>73</v>
      </c>
      <c r="C130" t="s">
        <v>74</v>
      </c>
      <c r="E130" t="str">
        <f>"GAB2001232"</f>
        <v>GAB2001232</v>
      </c>
      <c r="F130" s="2">
        <v>44173</v>
      </c>
      <c r="G130">
        <v>202106</v>
      </c>
      <c r="H130" t="s">
        <v>75</v>
      </c>
      <c r="I130" t="s">
        <v>76</v>
      </c>
      <c r="J130" t="s">
        <v>77</v>
      </c>
      <c r="K130" t="s">
        <v>78</v>
      </c>
      <c r="L130" t="s">
        <v>75</v>
      </c>
      <c r="M130" t="s">
        <v>76</v>
      </c>
      <c r="N130" t="s">
        <v>361</v>
      </c>
      <c r="O130" t="s">
        <v>313</v>
      </c>
      <c r="P130" t="str">
        <f>"CT063438                      "</f>
        <v xml:space="preserve">CT063438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3.43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G130">
        <v>0</v>
      </c>
      <c r="BH130">
        <v>1</v>
      </c>
      <c r="BI130">
        <v>1</v>
      </c>
      <c r="BJ130">
        <v>1.8</v>
      </c>
      <c r="BK130">
        <v>2</v>
      </c>
      <c r="BL130">
        <v>36.14</v>
      </c>
      <c r="BM130">
        <v>5.42</v>
      </c>
      <c r="BN130">
        <v>41.56</v>
      </c>
      <c r="BO130">
        <v>41.56</v>
      </c>
      <c r="BQ130" t="s">
        <v>599</v>
      </c>
      <c r="BR130" t="s">
        <v>84</v>
      </c>
      <c r="BS130" s="2">
        <v>44174</v>
      </c>
      <c r="BT130" s="3">
        <v>0.65833333333333333</v>
      </c>
      <c r="BU130" t="s">
        <v>401</v>
      </c>
      <c r="BV130" t="s">
        <v>90</v>
      </c>
      <c r="BW130" t="s">
        <v>215</v>
      </c>
      <c r="BX130" t="s">
        <v>416</v>
      </c>
      <c r="BY130">
        <v>8821.4</v>
      </c>
      <c r="CA130" t="s">
        <v>600</v>
      </c>
      <c r="CC130" t="s">
        <v>76</v>
      </c>
      <c r="CD130">
        <v>7806</v>
      </c>
      <c r="CE130" t="s">
        <v>601</v>
      </c>
      <c r="CF130" s="2">
        <v>44175</v>
      </c>
      <c r="CI130">
        <v>1</v>
      </c>
      <c r="CJ130">
        <v>1</v>
      </c>
      <c r="CK130">
        <v>22</v>
      </c>
      <c r="CL130" t="s">
        <v>90</v>
      </c>
    </row>
    <row r="131" spans="1:90" x14ac:dyDescent="0.25">
      <c r="A131" t="s">
        <v>72</v>
      </c>
      <c r="B131" t="s">
        <v>73</v>
      </c>
      <c r="C131" t="s">
        <v>74</v>
      </c>
      <c r="E131" t="str">
        <f>"GAB2001231"</f>
        <v>GAB2001231</v>
      </c>
      <c r="F131" s="2">
        <v>44173</v>
      </c>
      <c r="G131">
        <v>202106</v>
      </c>
      <c r="H131" t="s">
        <v>75</v>
      </c>
      <c r="I131" t="s">
        <v>76</v>
      </c>
      <c r="J131" t="s">
        <v>77</v>
      </c>
      <c r="K131" t="s">
        <v>78</v>
      </c>
      <c r="L131" t="s">
        <v>75</v>
      </c>
      <c r="M131" t="s">
        <v>76</v>
      </c>
      <c r="N131" t="s">
        <v>318</v>
      </c>
      <c r="O131" t="s">
        <v>313</v>
      </c>
      <c r="P131" t="str">
        <f>"CT063437                      "</f>
        <v xml:space="preserve">CT063437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3.43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G131">
        <v>0</v>
      </c>
      <c r="BH131">
        <v>1</v>
      </c>
      <c r="BI131">
        <v>0.3</v>
      </c>
      <c r="BJ131">
        <v>2.2000000000000002</v>
      </c>
      <c r="BK131">
        <v>3</v>
      </c>
      <c r="BL131">
        <v>36.14</v>
      </c>
      <c r="BM131">
        <v>5.42</v>
      </c>
      <c r="BN131">
        <v>41.56</v>
      </c>
      <c r="BO131">
        <v>41.56</v>
      </c>
      <c r="BQ131" t="s">
        <v>602</v>
      </c>
      <c r="BR131" t="s">
        <v>84</v>
      </c>
      <c r="BS131" s="2">
        <v>44174</v>
      </c>
      <c r="BT131" s="3">
        <v>0.40347222222222223</v>
      </c>
      <c r="BU131" t="s">
        <v>603</v>
      </c>
      <c r="BV131" t="s">
        <v>86</v>
      </c>
      <c r="BY131">
        <v>11212.8</v>
      </c>
      <c r="CA131" t="s">
        <v>368</v>
      </c>
      <c r="CC131" t="s">
        <v>76</v>
      </c>
      <c r="CD131">
        <v>7441</v>
      </c>
      <c r="CE131" t="s">
        <v>338</v>
      </c>
      <c r="CF131" s="2">
        <v>44175</v>
      </c>
      <c r="CI131">
        <v>1</v>
      </c>
      <c r="CJ131">
        <v>1</v>
      </c>
      <c r="CK131">
        <v>22</v>
      </c>
      <c r="CL131" t="s">
        <v>90</v>
      </c>
    </row>
    <row r="132" spans="1:90" x14ac:dyDescent="0.25">
      <c r="A132" t="s">
        <v>72</v>
      </c>
      <c r="B132" t="s">
        <v>73</v>
      </c>
      <c r="C132" t="s">
        <v>74</v>
      </c>
      <c r="E132" t="str">
        <f>"GAB2001228"</f>
        <v>GAB2001228</v>
      </c>
      <c r="F132" s="2">
        <v>44173</v>
      </c>
      <c r="G132">
        <v>202106</v>
      </c>
      <c r="H132" t="s">
        <v>75</v>
      </c>
      <c r="I132" t="s">
        <v>76</v>
      </c>
      <c r="J132" t="s">
        <v>77</v>
      </c>
      <c r="K132" t="s">
        <v>78</v>
      </c>
      <c r="L132" t="s">
        <v>370</v>
      </c>
      <c r="M132" t="s">
        <v>371</v>
      </c>
      <c r="N132" t="s">
        <v>372</v>
      </c>
      <c r="O132" t="s">
        <v>313</v>
      </c>
      <c r="P132" t="str">
        <f>"CT063433                      "</f>
        <v xml:space="preserve">CT063433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12.36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G132">
        <v>0</v>
      </c>
      <c r="BH132">
        <v>1</v>
      </c>
      <c r="BI132">
        <v>1.2</v>
      </c>
      <c r="BJ132">
        <v>3</v>
      </c>
      <c r="BK132">
        <v>3</v>
      </c>
      <c r="BL132">
        <v>130.12</v>
      </c>
      <c r="BM132">
        <v>19.52</v>
      </c>
      <c r="BN132">
        <v>149.63999999999999</v>
      </c>
      <c r="BO132">
        <v>149.63999999999999</v>
      </c>
      <c r="BQ132" t="s">
        <v>373</v>
      </c>
      <c r="BR132" t="s">
        <v>84</v>
      </c>
      <c r="BS132" s="2">
        <v>44174</v>
      </c>
      <c r="BT132" s="3">
        <v>0.43055555555555558</v>
      </c>
      <c r="BU132" t="s">
        <v>604</v>
      </c>
      <c r="BV132" t="s">
        <v>86</v>
      </c>
      <c r="BY132">
        <v>15152.4</v>
      </c>
      <c r="BZ132" t="s">
        <v>30</v>
      </c>
      <c r="CA132" t="s">
        <v>605</v>
      </c>
      <c r="CC132" t="s">
        <v>371</v>
      </c>
      <c r="CD132">
        <v>2745</v>
      </c>
      <c r="CE132" t="s">
        <v>498</v>
      </c>
      <c r="CF132" s="2">
        <v>44175</v>
      </c>
      <c r="CI132">
        <v>1</v>
      </c>
      <c r="CJ132">
        <v>1</v>
      </c>
      <c r="CK132">
        <v>23</v>
      </c>
      <c r="CL132" t="s">
        <v>90</v>
      </c>
    </row>
    <row r="133" spans="1:90" x14ac:dyDescent="0.25">
      <c r="A133" t="s">
        <v>72</v>
      </c>
      <c r="B133" t="s">
        <v>73</v>
      </c>
      <c r="C133" t="s">
        <v>74</v>
      </c>
      <c r="E133" t="str">
        <f>"009940543497"</f>
        <v>009940543497</v>
      </c>
      <c r="F133" s="2">
        <v>44174</v>
      </c>
      <c r="G133">
        <v>202106</v>
      </c>
      <c r="H133" t="s">
        <v>99</v>
      </c>
      <c r="I133" t="s">
        <v>100</v>
      </c>
      <c r="J133" t="s">
        <v>528</v>
      </c>
      <c r="K133" t="s">
        <v>78</v>
      </c>
      <c r="L133" t="s">
        <v>469</v>
      </c>
      <c r="M133" t="s">
        <v>470</v>
      </c>
      <c r="N133" t="s">
        <v>606</v>
      </c>
      <c r="O133" t="s">
        <v>313</v>
      </c>
      <c r="P133" t="str">
        <f>"NA                            "</f>
        <v xml:space="preserve">NA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14.28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G133">
        <v>0</v>
      </c>
      <c r="BH133">
        <v>1</v>
      </c>
      <c r="BI133">
        <v>2.2000000000000002</v>
      </c>
      <c r="BJ133">
        <v>6.1</v>
      </c>
      <c r="BK133">
        <v>6.5</v>
      </c>
      <c r="BL133">
        <v>150.29</v>
      </c>
      <c r="BM133">
        <v>22.54</v>
      </c>
      <c r="BN133">
        <v>172.83</v>
      </c>
      <c r="BO133">
        <v>172.83</v>
      </c>
      <c r="BQ133" t="s">
        <v>607</v>
      </c>
      <c r="BR133" t="s">
        <v>608</v>
      </c>
      <c r="BS133" s="2">
        <v>44175</v>
      </c>
      <c r="BT133" s="3">
        <v>0.44444444444444442</v>
      </c>
      <c r="BU133" t="s">
        <v>609</v>
      </c>
      <c r="BV133" t="s">
        <v>90</v>
      </c>
      <c r="BY133">
        <v>30702.53</v>
      </c>
      <c r="BZ133" t="s">
        <v>321</v>
      </c>
      <c r="CA133" t="s">
        <v>610</v>
      </c>
      <c r="CC133" t="s">
        <v>470</v>
      </c>
      <c r="CD133">
        <v>1200</v>
      </c>
      <c r="CE133" t="s">
        <v>88</v>
      </c>
      <c r="CF133" s="2">
        <v>44180</v>
      </c>
      <c r="CI133">
        <v>1</v>
      </c>
      <c r="CJ133">
        <v>1</v>
      </c>
      <c r="CK133">
        <v>21</v>
      </c>
      <c r="CL133" t="s">
        <v>90</v>
      </c>
    </row>
    <row r="134" spans="1:90" x14ac:dyDescent="0.25">
      <c r="A134" t="s">
        <v>72</v>
      </c>
      <c r="B134" t="s">
        <v>73</v>
      </c>
      <c r="C134" t="s">
        <v>74</v>
      </c>
      <c r="E134" t="str">
        <f>"GAB2001247"</f>
        <v>GAB2001247</v>
      </c>
      <c r="F134" s="2">
        <v>44174</v>
      </c>
      <c r="G134">
        <v>202106</v>
      </c>
      <c r="H134" t="s">
        <v>75</v>
      </c>
      <c r="I134" t="s">
        <v>76</v>
      </c>
      <c r="J134" t="s">
        <v>77</v>
      </c>
      <c r="K134" t="s">
        <v>78</v>
      </c>
      <c r="L134" t="s">
        <v>475</v>
      </c>
      <c r="M134" t="s">
        <v>476</v>
      </c>
      <c r="N134" t="s">
        <v>611</v>
      </c>
      <c r="O134" t="s">
        <v>82</v>
      </c>
      <c r="P134" t="str">
        <f>"CT063388                      "</f>
        <v xml:space="preserve">CT063388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8.93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G134">
        <v>0</v>
      </c>
      <c r="BH134">
        <v>1</v>
      </c>
      <c r="BI134">
        <v>5.3</v>
      </c>
      <c r="BJ134">
        <v>8.4</v>
      </c>
      <c r="BK134">
        <v>9</v>
      </c>
      <c r="BL134">
        <v>98.97</v>
      </c>
      <c r="BM134">
        <v>14.85</v>
      </c>
      <c r="BN134">
        <v>113.82</v>
      </c>
      <c r="BO134">
        <v>113.82</v>
      </c>
      <c r="BQ134" t="s">
        <v>612</v>
      </c>
      <c r="BR134" t="s">
        <v>84</v>
      </c>
      <c r="BS134" s="2">
        <v>44177</v>
      </c>
      <c r="BT134" s="3">
        <v>0.48055555555555557</v>
      </c>
      <c r="BU134" t="s">
        <v>613</v>
      </c>
      <c r="BV134" t="s">
        <v>90</v>
      </c>
      <c r="BW134" t="s">
        <v>614</v>
      </c>
      <c r="BX134" t="s">
        <v>615</v>
      </c>
      <c r="BY134">
        <v>42173.34</v>
      </c>
      <c r="CA134" t="s">
        <v>616</v>
      </c>
      <c r="CC134" t="s">
        <v>476</v>
      </c>
      <c r="CD134">
        <v>6230</v>
      </c>
      <c r="CE134" t="s">
        <v>88</v>
      </c>
      <c r="CF134" s="2">
        <v>44179</v>
      </c>
      <c r="CI134">
        <v>2</v>
      </c>
      <c r="CJ134">
        <v>2</v>
      </c>
      <c r="CK134" t="s">
        <v>151</v>
      </c>
      <c r="CL134" t="s">
        <v>90</v>
      </c>
    </row>
    <row r="135" spans="1:90" x14ac:dyDescent="0.25">
      <c r="A135" t="s">
        <v>72</v>
      </c>
      <c r="B135" t="s">
        <v>73</v>
      </c>
      <c r="C135" t="s">
        <v>74</v>
      </c>
      <c r="E135" t="str">
        <f>"GAB2001243"</f>
        <v>GAB2001243</v>
      </c>
      <c r="F135" s="2">
        <v>44174</v>
      </c>
      <c r="G135">
        <v>202106</v>
      </c>
      <c r="H135" t="s">
        <v>75</v>
      </c>
      <c r="I135" t="s">
        <v>76</v>
      </c>
      <c r="J135" t="s">
        <v>77</v>
      </c>
      <c r="K135" t="s">
        <v>78</v>
      </c>
      <c r="L135" t="s">
        <v>617</v>
      </c>
      <c r="M135" t="s">
        <v>618</v>
      </c>
      <c r="N135" t="s">
        <v>619</v>
      </c>
      <c r="O135" t="s">
        <v>82</v>
      </c>
      <c r="P135" t="str">
        <f>"002824                        "</f>
        <v xml:space="preserve">002824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13.19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G135">
        <v>0</v>
      </c>
      <c r="BH135">
        <v>1</v>
      </c>
      <c r="BI135">
        <v>4.7</v>
      </c>
      <c r="BJ135">
        <v>11.9</v>
      </c>
      <c r="BK135">
        <v>12</v>
      </c>
      <c r="BL135">
        <v>143.80000000000001</v>
      </c>
      <c r="BM135">
        <v>21.57</v>
      </c>
      <c r="BN135">
        <v>165.37</v>
      </c>
      <c r="BO135">
        <v>165.37</v>
      </c>
      <c r="BQ135" t="s">
        <v>620</v>
      </c>
      <c r="BR135" t="s">
        <v>84</v>
      </c>
      <c r="BS135" s="2">
        <v>44176</v>
      </c>
      <c r="BT135" s="3">
        <v>0.60625000000000007</v>
      </c>
      <c r="BU135" t="s">
        <v>621</v>
      </c>
      <c r="BV135" t="s">
        <v>86</v>
      </c>
      <c r="BY135">
        <v>59560.800000000003</v>
      </c>
      <c r="CA135" t="s">
        <v>622</v>
      </c>
      <c r="CC135" t="s">
        <v>618</v>
      </c>
      <c r="CD135">
        <v>3020</v>
      </c>
      <c r="CE135" t="s">
        <v>623</v>
      </c>
      <c r="CF135" s="2">
        <v>44180</v>
      </c>
      <c r="CI135">
        <v>5</v>
      </c>
      <c r="CJ135">
        <v>2</v>
      </c>
      <c r="CK135" t="s">
        <v>134</v>
      </c>
      <c r="CL135" t="s">
        <v>90</v>
      </c>
    </row>
    <row r="136" spans="1:90" x14ac:dyDescent="0.25">
      <c r="A136" t="s">
        <v>72</v>
      </c>
      <c r="B136" t="s">
        <v>73</v>
      </c>
      <c r="C136" t="s">
        <v>74</v>
      </c>
      <c r="E136" t="str">
        <f>"GAB2001244"</f>
        <v>GAB2001244</v>
      </c>
      <c r="F136" s="2">
        <v>44174</v>
      </c>
      <c r="G136">
        <v>202106</v>
      </c>
      <c r="H136" t="s">
        <v>75</v>
      </c>
      <c r="I136" t="s">
        <v>76</v>
      </c>
      <c r="J136" t="s">
        <v>77</v>
      </c>
      <c r="K136" t="s">
        <v>78</v>
      </c>
      <c r="L136" t="s">
        <v>624</v>
      </c>
      <c r="M136" t="s">
        <v>624</v>
      </c>
      <c r="N136" t="s">
        <v>625</v>
      </c>
      <c r="O136" t="s">
        <v>82</v>
      </c>
      <c r="P136" t="str">
        <f>"002826                        "</f>
        <v xml:space="preserve">002826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25.88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G136">
        <v>0</v>
      </c>
      <c r="BH136">
        <v>2</v>
      </c>
      <c r="BI136">
        <v>14.2</v>
      </c>
      <c r="BJ136">
        <v>28.5</v>
      </c>
      <c r="BK136">
        <v>29</v>
      </c>
      <c r="BL136">
        <v>277.31</v>
      </c>
      <c r="BM136">
        <v>41.6</v>
      </c>
      <c r="BN136">
        <v>318.91000000000003</v>
      </c>
      <c r="BO136">
        <v>318.91000000000003</v>
      </c>
      <c r="BQ136" t="s">
        <v>626</v>
      </c>
      <c r="BR136" t="s">
        <v>84</v>
      </c>
      <c r="BS136" s="2">
        <v>44183</v>
      </c>
      <c r="BT136" s="3">
        <v>0.4375</v>
      </c>
      <c r="BU136" t="s">
        <v>627</v>
      </c>
      <c r="BV136" t="s">
        <v>90</v>
      </c>
      <c r="BW136" t="s">
        <v>628</v>
      </c>
      <c r="BX136" t="s">
        <v>538</v>
      </c>
      <c r="BY136">
        <v>142411.64000000001</v>
      </c>
      <c r="CC136" t="s">
        <v>624</v>
      </c>
      <c r="CD136">
        <v>3263</v>
      </c>
      <c r="CE136" t="s">
        <v>629</v>
      </c>
      <c r="CF136" s="2">
        <v>44187</v>
      </c>
      <c r="CI136">
        <v>2</v>
      </c>
      <c r="CJ136">
        <v>7</v>
      </c>
      <c r="CK136" t="s">
        <v>134</v>
      </c>
      <c r="CL136" t="s">
        <v>90</v>
      </c>
    </row>
    <row r="137" spans="1:90" x14ac:dyDescent="0.25">
      <c r="A137" t="s">
        <v>72</v>
      </c>
      <c r="B137" t="s">
        <v>73</v>
      </c>
      <c r="C137" t="s">
        <v>74</v>
      </c>
      <c r="E137" t="str">
        <f>"GAB2001245"</f>
        <v>GAB2001245</v>
      </c>
      <c r="F137" s="2">
        <v>44174</v>
      </c>
      <c r="G137">
        <v>202106</v>
      </c>
      <c r="H137" t="s">
        <v>75</v>
      </c>
      <c r="I137" t="s">
        <v>76</v>
      </c>
      <c r="J137" t="s">
        <v>77</v>
      </c>
      <c r="K137" t="s">
        <v>78</v>
      </c>
      <c r="L137" t="s">
        <v>99</v>
      </c>
      <c r="M137" t="s">
        <v>100</v>
      </c>
      <c r="N137" t="s">
        <v>219</v>
      </c>
      <c r="O137" t="s">
        <v>82</v>
      </c>
      <c r="P137" t="str">
        <f>"CT063442 CT063443             "</f>
        <v xml:space="preserve">CT063442 CT063443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13.24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G137">
        <v>0</v>
      </c>
      <c r="BH137">
        <v>1</v>
      </c>
      <c r="BI137">
        <v>9.3000000000000007</v>
      </c>
      <c r="BJ137">
        <v>25.9</v>
      </c>
      <c r="BK137">
        <v>26</v>
      </c>
      <c r="BL137">
        <v>144.32</v>
      </c>
      <c r="BM137">
        <v>21.65</v>
      </c>
      <c r="BN137">
        <v>165.97</v>
      </c>
      <c r="BO137">
        <v>165.97</v>
      </c>
      <c r="BQ137" t="s">
        <v>630</v>
      </c>
      <c r="BR137" t="s">
        <v>84</v>
      </c>
      <c r="BS137" s="2">
        <v>44179</v>
      </c>
      <c r="BT137" s="3">
        <v>0.47916666666666669</v>
      </c>
      <c r="BU137" t="s">
        <v>631</v>
      </c>
      <c r="BV137" t="s">
        <v>90</v>
      </c>
      <c r="BW137" t="s">
        <v>96</v>
      </c>
      <c r="BX137" t="s">
        <v>97</v>
      </c>
      <c r="BY137">
        <v>129701.52</v>
      </c>
      <c r="CA137" t="s">
        <v>311</v>
      </c>
      <c r="CC137" t="s">
        <v>100</v>
      </c>
      <c r="CD137">
        <v>157</v>
      </c>
      <c r="CE137" t="s">
        <v>632</v>
      </c>
      <c r="CF137" s="2">
        <v>44179</v>
      </c>
      <c r="CI137">
        <v>2</v>
      </c>
      <c r="CJ137">
        <v>3</v>
      </c>
      <c r="CK137" t="s">
        <v>89</v>
      </c>
      <c r="CL137" t="s">
        <v>90</v>
      </c>
    </row>
    <row r="138" spans="1:90" x14ac:dyDescent="0.25">
      <c r="A138" t="s">
        <v>72</v>
      </c>
      <c r="B138" t="s">
        <v>73</v>
      </c>
      <c r="C138" t="s">
        <v>74</v>
      </c>
      <c r="E138" t="str">
        <f>"GAB2001257"</f>
        <v>GAB2001257</v>
      </c>
      <c r="F138" s="2">
        <v>44174</v>
      </c>
      <c r="G138">
        <v>202106</v>
      </c>
      <c r="H138" t="s">
        <v>75</v>
      </c>
      <c r="I138" t="s">
        <v>76</v>
      </c>
      <c r="J138" t="s">
        <v>77</v>
      </c>
      <c r="K138" t="s">
        <v>78</v>
      </c>
      <c r="L138" t="s">
        <v>91</v>
      </c>
      <c r="M138" t="s">
        <v>92</v>
      </c>
      <c r="N138" t="s">
        <v>140</v>
      </c>
      <c r="O138" t="s">
        <v>82</v>
      </c>
      <c r="P138" t="str">
        <f>"CT063461                      "</f>
        <v xml:space="preserve">CT063461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9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G138">
        <v>0</v>
      </c>
      <c r="BH138">
        <v>1</v>
      </c>
      <c r="BI138">
        <v>0.9</v>
      </c>
      <c r="BJ138">
        <v>1.9</v>
      </c>
      <c r="BK138">
        <v>2</v>
      </c>
      <c r="BL138">
        <v>99.71</v>
      </c>
      <c r="BM138">
        <v>14.96</v>
      </c>
      <c r="BN138">
        <v>114.67</v>
      </c>
      <c r="BO138">
        <v>114.67</v>
      </c>
      <c r="BQ138" t="s">
        <v>633</v>
      </c>
      <c r="BR138" t="s">
        <v>84</v>
      </c>
      <c r="BS138" s="2">
        <v>44179</v>
      </c>
      <c r="BT138" s="3">
        <v>0.54166666666666663</v>
      </c>
      <c r="BU138" t="s">
        <v>634</v>
      </c>
      <c r="BV138" t="s">
        <v>90</v>
      </c>
      <c r="BW138" t="s">
        <v>96</v>
      </c>
      <c r="BX138" t="s">
        <v>97</v>
      </c>
      <c r="BY138">
        <v>9605.1200000000008</v>
      </c>
      <c r="CA138" t="s">
        <v>635</v>
      </c>
      <c r="CC138" t="s">
        <v>92</v>
      </c>
      <c r="CD138">
        <v>2</v>
      </c>
      <c r="CE138" t="s">
        <v>88</v>
      </c>
      <c r="CF138" s="2">
        <v>44179</v>
      </c>
      <c r="CI138">
        <v>2</v>
      </c>
      <c r="CJ138">
        <v>3</v>
      </c>
      <c r="CK138" t="s">
        <v>89</v>
      </c>
      <c r="CL138" t="s">
        <v>90</v>
      </c>
    </row>
    <row r="139" spans="1:90" x14ac:dyDescent="0.25">
      <c r="A139" t="s">
        <v>72</v>
      </c>
      <c r="B139" t="s">
        <v>73</v>
      </c>
      <c r="C139" t="s">
        <v>74</v>
      </c>
      <c r="E139" t="str">
        <f>"GAB2001254"</f>
        <v>GAB2001254</v>
      </c>
      <c r="F139" s="2">
        <v>44174</v>
      </c>
      <c r="G139">
        <v>202106</v>
      </c>
      <c r="H139" t="s">
        <v>75</v>
      </c>
      <c r="I139" t="s">
        <v>76</v>
      </c>
      <c r="J139" t="s">
        <v>77</v>
      </c>
      <c r="K139" t="s">
        <v>78</v>
      </c>
      <c r="L139" t="s">
        <v>75</v>
      </c>
      <c r="M139" t="s">
        <v>76</v>
      </c>
      <c r="N139" t="s">
        <v>636</v>
      </c>
      <c r="O139" t="s">
        <v>82</v>
      </c>
      <c r="P139" t="str">
        <f>"CT063455                      "</f>
        <v xml:space="preserve">CT063455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6.18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G139">
        <v>0</v>
      </c>
      <c r="BH139">
        <v>2</v>
      </c>
      <c r="BI139">
        <v>8.1</v>
      </c>
      <c r="BJ139">
        <v>14.8</v>
      </c>
      <c r="BK139">
        <v>15</v>
      </c>
      <c r="BL139">
        <v>70.06</v>
      </c>
      <c r="BM139">
        <v>10.51</v>
      </c>
      <c r="BN139">
        <v>80.569999999999993</v>
      </c>
      <c r="BO139">
        <v>80.569999999999993</v>
      </c>
      <c r="BQ139" t="s">
        <v>637</v>
      </c>
      <c r="BR139" t="s">
        <v>84</v>
      </c>
      <c r="BS139" s="2">
        <v>44175</v>
      </c>
      <c r="BT139" s="3">
        <v>0.41666666666666669</v>
      </c>
      <c r="BU139" t="s">
        <v>638</v>
      </c>
      <c r="BV139" t="s">
        <v>86</v>
      </c>
      <c r="BY139">
        <v>73891.88</v>
      </c>
      <c r="CC139" t="s">
        <v>76</v>
      </c>
      <c r="CD139">
        <v>8001</v>
      </c>
      <c r="CE139" t="s">
        <v>88</v>
      </c>
      <c r="CF139" s="2">
        <v>44176</v>
      </c>
      <c r="CI139">
        <v>1</v>
      </c>
      <c r="CJ139">
        <v>1</v>
      </c>
      <c r="CK139" t="s">
        <v>192</v>
      </c>
      <c r="CL139" t="s">
        <v>90</v>
      </c>
    </row>
    <row r="140" spans="1:90" x14ac:dyDescent="0.25">
      <c r="A140" t="s">
        <v>72</v>
      </c>
      <c r="B140" t="s">
        <v>73</v>
      </c>
      <c r="C140" t="s">
        <v>74</v>
      </c>
      <c r="E140" t="str">
        <f>"GAB2001253"</f>
        <v>GAB2001253</v>
      </c>
      <c r="F140" s="2">
        <v>44174</v>
      </c>
      <c r="G140">
        <v>202106</v>
      </c>
      <c r="H140" t="s">
        <v>75</v>
      </c>
      <c r="I140" t="s">
        <v>76</v>
      </c>
      <c r="J140" t="s">
        <v>77</v>
      </c>
      <c r="K140" t="s">
        <v>78</v>
      </c>
      <c r="L140" t="s">
        <v>226</v>
      </c>
      <c r="M140" t="s">
        <v>227</v>
      </c>
      <c r="N140" t="s">
        <v>228</v>
      </c>
      <c r="O140" t="s">
        <v>82</v>
      </c>
      <c r="P140" t="str">
        <f>"CT063371                      "</f>
        <v xml:space="preserve">CT063371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9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G140">
        <v>0</v>
      </c>
      <c r="BH140">
        <v>1</v>
      </c>
      <c r="BI140">
        <v>1.4</v>
      </c>
      <c r="BJ140">
        <v>2.8</v>
      </c>
      <c r="BK140">
        <v>3</v>
      </c>
      <c r="BL140">
        <v>99.71</v>
      </c>
      <c r="BM140">
        <v>14.96</v>
      </c>
      <c r="BN140">
        <v>114.67</v>
      </c>
      <c r="BO140">
        <v>114.67</v>
      </c>
      <c r="BQ140" t="s">
        <v>229</v>
      </c>
      <c r="BR140" t="s">
        <v>84</v>
      </c>
      <c r="BS140" s="2">
        <v>44179</v>
      </c>
      <c r="BT140" s="3">
        <v>0.40902777777777777</v>
      </c>
      <c r="BU140" t="s">
        <v>639</v>
      </c>
      <c r="BV140" t="s">
        <v>90</v>
      </c>
      <c r="BY140">
        <v>13998.6</v>
      </c>
      <c r="CA140" t="s">
        <v>231</v>
      </c>
      <c r="CC140" t="s">
        <v>227</v>
      </c>
      <c r="CD140">
        <v>1459</v>
      </c>
      <c r="CE140" t="s">
        <v>88</v>
      </c>
      <c r="CF140" s="2">
        <v>44182</v>
      </c>
      <c r="CI140">
        <v>2</v>
      </c>
      <c r="CJ140">
        <v>3</v>
      </c>
      <c r="CK140" t="s">
        <v>89</v>
      </c>
      <c r="CL140" t="s">
        <v>90</v>
      </c>
    </row>
    <row r="141" spans="1:90" x14ac:dyDescent="0.25">
      <c r="A141" t="s">
        <v>72</v>
      </c>
      <c r="B141" t="s">
        <v>73</v>
      </c>
      <c r="C141" t="s">
        <v>74</v>
      </c>
      <c r="E141" t="str">
        <f>"GAB2001251"</f>
        <v>GAB2001251</v>
      </c>
      <c r="F141" s="2">
        <v>44174</v>
      </c>
      <c r="G141">
        <v>202106</v>
      </c>
      <c r="H141" t="s">
        <v>75</v>
      </c>
      <c r="I141" t="s">
        <v>76</v>
      </c>
      <c r="J141" t="s">
        <v>77</v>
      </c>
      <c r="K141" t="s">
        <v>78</v>
      </c>
      <c r="L141" t="s">
        <v>114</v>
      </c>
      <c r="M141" t="s">
        <v>115</v>
      </c>
      <c r="N141" t="s">
        <v>640</v>
      </c>
      <c r="O141" t="s">
        <v>82</v>
      </c>
      <c r="P141" t="str">
        <f>"CT063452                      "</f>
        <v xml:space="preserve">CT063452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9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G141">
        <v>0</v>
      </c>
      <c r="BH141">
        <v>1</v>
      </c>
      <c r="BI141">
        <v>0.1</v>
      </c>
      <c r="BJ141">
        <v>2.2000000000000002</v>
      </c>
      <c r="BK141">
        <v>3</v>
      </c>
      <c r="BL141">
        <v>99.71</v>
      </c>
      <c r="BM141">
        <v>14.96</v>
      </c>
      <c r="BN141">
        <v>114.67</v>
      </c>
      <c r="BO141">
        <v>114.67</v>
      </c>
      <c r="BQ141" t="s">
        <v>641</v>
      </c>
      <c r="BR141" t="s">
        <v>84</v>
      </c>
      <c r="BS141" s="2">
        <v>44175</v>
      </c>
      <c r="BT141" s="3">
        <v>0.4826388888888889</v>
      </c>
      <c r="BU141" t="s">
        <v>642</v>
      </c>
      <c r="BV141" t="s">
        <v>86</v>
      </c>
      <c r="BY141">
        <v>10956.4</v>
      </c>
      <c r="CC141" t="s">
        <v>115</v>
      </c>
      <c r="CD141">
        <v>2021</v>
      </c>
      <c r="CE141" t="s">
        <v>88</v>
      </c>
      <c r="CF141" s="2">
        <v>44176</v>
      </c>
      <c r="CI141">
        <v>2</v>
      </c>
      <c r="CJ141">
        <v>1</v>
      </c>
      <c r="CK141" t="s">
        <v>89</v>
      </c>
      <c r="CL141" t="s">
        <v>90</v>
      </c>
    </row>
    <row r="142" spans="1:90" x14ac:dyDescent="0.25">
      <c r="A142" t="s">
        <v>72</v>
      </c>
      <c r="B142" t="s">
        <v>73</v>
      </c>
      <c r="C142" t="s">
        <v>74</v>
      </c>
      <c r="E142" t="str">
        <f>"GAB2001258"</f>
        <v>GAB2001258</v>
      </c>
      <c r="F142" s="2">
        <v>44174</v>
      </c>
      <c r="G142">
        <v>202106</v>
      </c>
      <c r="H142" t="s">
        <v>75</v>
      </c>
      <c r="I142" t="s">
        <v>76</v>
      </c>
      <c r="J142" t="s">
        <v>77</v>
      </c>
      <c r="K142" t="s">
        <v>78</v>
      </c>
      <c r="L142" t="s">
        <v>355</v>
      </c>
      <c r="M142" t="s">
        <v>356</v>
      </c>
      <c r="N142" t="s">
        <v>545</v>
      </c>
      <c r="O142" t="s">
        <v>82</v>
      </c>
      <c r="P142" t="str">
        <f>"CT063463                      "</f>
        <v xml:space="preserve">CT063463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9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G142">
        <v>0</v>
      </c>
      <c r="BH142">
        <v>1</v>
      </c>
      <c r="BI142">
        <v>0.2</v>
      </c>
      <c r="BJ142">
        <v>2.5</v>
      </c>
      <c r="BK142">
        <v>3</v>
      </c>
      <c r="BL142">
        <v>99.71</v>
      </c>
      <c r="BM142">
        <v>14.96</v>
      </c>
      <c r="BN142">
        <v>114.67</v>
      </c>
      <c r="BO142">
        <v>114.67</v>
      </c>
      <c r="BQ142" t="s">
        <v>643</v>
      </c>
      <c r="BR142" t="s">
        <v>84</v>
      </c>
      <c r="BS142" s="2">
        <v>44175</v>
      </c>
      <c r="BT142" s="3">
        <v>0.42708333333333331</v>
      </c>
      <c r="BU142" t="s">
        <v>644</v>
      </c>
      <c r="BV142" t="s">
        <v>86</v>
      </c>
      <c r="BY142">
        <v>12627.09</v>
      </c>
      <c r="CA142" t="s">
        <v>196</v>
      </c>
      <c r="CC142" t="s">
        <v>356</v>
      </c>
      <c r="CD142">
        <v>2170</v>
      </c>
      <c r="CE142" t="s">
        <v>88</v>
      </c>
      <c r="CF142" s="2">
        <v>44176</v>
      </c>
      <c r="CI142">
        <v>2</v>
      </c>
      <c r="CJ142">
        <v>1</v>
      </c>
      <c r="CK142" t="s">
        <v>89</v>
      </c>
      <c r="CL142" t="s">
        <v>90</v>
      </c>
    </row>
    <row r="143" spans="1:90" x14ac:dyDescent="0.25">
      <c r="A143" t="s">
        <v>72</v>
      </c>
      <c r="B143" t="s">
        <v>73</v>
      </c>
      <c r="C143" t="s">
        <v>74</v>
      </c>
      <c r="E143" t="str">
        <f>"GAB2001265"</f>
        <v>GAB2001265</v>
      </c>
      <c r="F143" s="2">
        <v>44174</v>
      </c>
      <c r="G143">
        <v>202106</v>
      </c>
      <c r="H143" t="s">
        <v>75</v>
      </c>
      <c r="I143" t="s">
        <v>76</v>
      </c>
      <c r="J143" t="s">
        <v>77</v>
      </c>
      <c r="K143" t="s">
        <v>78</v>
      </c>
      <c r="L143" t="s">
        <v>645</v>
      </c>
      <c r="M143" t="s">
        <v>646</v>
      </c>
      <c r="N143" t="s">
        <v>647</v>
      </c>
      <c r="O143" t="s">
        <v>82</v>
      </c>
      <c r="P143" t="str">
        <f>"002833                        "</f>
        <v xml:space="preserve">002833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10.72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G143">
        <v>0</v>
      </c>
      <c r="BH143">
        <v>1</v>
      </c>
      <c r="BI143">
        <v>2.5</v>
      </c>
      <c r="BJ143">
        <v>6.2</v>
      </c>
      <c r="BK143">
        <v>7</v>
      </c>
      <c r="BL143">
        <v>117.78</v>
      </c>
      <c r="BM143">
        <v>17.670000000000002</v>
      </c>
      <c r="BN143">
        <v>135.44999999999999</v>
      </c>
      <c r="BO143">
        <v>135.44999999999999</v>
      </c>
      <c r="BQ143" t="s">
        <v>648</v>
      </c>
      <c r="BR143" t="s">
        <v>84</v>
      </c>
      <c r="BS143" s="2">
        <v>44176</v>
      </c>
      <c r="BT143" s="3">
        <v>0.6645833333333333</v>
      </c>
      <c r="BU143" t="s">
        <v>649</v>
      </c>
      <c r="BV143" t="s">
        <v>86</v>
      </c>
      <c r="BY143">
        <v>30869.119999999999</v>
      </c>
      <c r="CA143" t="s">
        <v>650</v>
      </c>
      <c r="CC143" t="s">
        <v>646</v>
      </c>
      <c r="CD143">
        <v>4450</v>
      </c>
      <c r="CE143" t="s">
        <v>88</v>
      </c>
      <c r="CF143" s="2">
        <v>44176</v>
      </c>
      <c r="CI143">
        <v>2</v>
      </c>
      <c r="CJ143">
        <v>2</v>
      </c>
      <c r="CK143" t="s">
        <v>182</v>
      </c>
      <c r="CL143" t="s">
        <v>90</v>
      </c>
    </row>
    <row r="144" spans="1:90" x14ac:dyDescent="0.25">
      <c r="A144" t="s">
        <v>72</v>
      </c>
      <c r="B144" t="s">
        <v>73</v>
      </c>
      <c r="C144" t="s">
        <v>74</v>
      </c>
      <c r="E144" t="str">
        <f>"GAB2001264"</f>
        <v>GAB2001264</v>
      </c>
      <c r="F144" s="2">
        <v>44174</v>
      </c>
      <c r="G144">
        <v>202106</v>
      </c>
      <c r="H144" t="s">
        <v>75</v>
      </c>
      <c r="I144" t="s">
        <v>76</v>
      </c>
      <c r="J144" t="s">
        <v>77</v>
      </c>
      <c r="K144" t="s">
        <v>78</v>
      </c>
      <c r="L144" t="s">
        <v>587</v>
      </c>
      <c r="M144" t="s">
        <v>588</v>
      </c>
      <c r="N144" t="s">
        <v>651</v>
      </c>
      <c r="O144" t="s">
        <v>82</v>
      </c>
      <c r="P144" t="str">
        <f>"ct063469                      "</f>
        <v xml:space="preserve">ct063469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12.36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G144">
        <v>0</v>
      </c>
      <c r="BH144">
        <v>1</v>
      </c>
      <c r="BI144">
        <v>0.7</v>
      </c>
      <c r="BJ144">
        <v>1.7</v>
      </c>
      <c r="BK144">
        <v>2</v>
      </c>
      <c r="BL144">
        <v>135.12</v>
      </c>
      <c r="BM144">
        <v>20.27</v>
      </c>
      <c r="BN144">
        <v>155.38999999999999</v>
      </c>
      <c r="BO144">
        <v>155.38999999999999</v>
      </c>
      <c r="BQ144" t="s">
        <v>652</v>
      </c>
      <c r="BR144" t="s">
        <v>84</v>
      </c>
      <c r="BS144" s="2">
        <v>44179</v>
      </c>
      <c r="BT144" s="3">
        <v>0.40625</v>
      </c>
      <c r="BU144" t="s">
        <v>653</v>
      </c>
      <c r="BV144" t="s">
        <v>86</v>
      </c>
      <c r="BY144">
        <v>8726.85</v>
      </c>
      <c r="CA144" t="s">
        <v>592</v>
      </c>
      <c r="CC144" t="s">
        <v>588</v>
      </c>
      <c r="CD144">
        <v>250</v>
      </c>
      <c r="CE144" t="s">
        <v>88</v>
      </c>
      <c r="CF144" s="2">
        <v>44179</v>
      </c>
      <c r="CI144">
        <v>3</v>
      </c>
      <c r="CJ144">
        <v>3</v>
      </c>
      <c r="CK144" t="s">
        <v>654</v>
      </c>
      <c r="CL144" t="s">
        <v>90</v>
      </c>
    </row>
    <row r="145" spans="1:90" x14ac:dyDescent="0.25">
      <c r="A145" t="s">
        <v>72</v>
      </c>
      <c r="B145" t="s">
        <v>73</v>
      </c>
      <c r="C145" t="s">
        <v>74</v>
      </c>
      <c r="E145" t="str">
        <f>"GAB2001263"</f>
        <v>GAB2001263</v>
      </c>
      <c r="F145" s="2">
        <v>44174</v>
      </c>
      <c r="G145">
        <v>202106</v>
      </c>
      <c r="H145" t="s">
        <v>75</v>
      </c>
      <c r="I145" t="s">
        <v>76</v>
      </c>
      <c r="J145" t="s">
        <v>77</v>
      </c>
      <c r="K145" t="s">
        <v>78</v>
      </c>
      <c r="L145" t="s">
        <v>655</v>
      </c>
      <c r="M145" t="s">
        <v>656</v>
      </c>
      <c r="N145" t="s">
        <v>657</v>
      </c>
      <c r="O145" t="s">
        <v>82</v>
      </c>
      <c r="P145" t="str">
        <f>"002831                        "</f>
        <v xml:space="preserve">002831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7.56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G145">
        <v>0</v>
      </c>
      <c r="BH145">
        <v>1</v>
      </c>
      <c r="BI145">
        <v>1.2</v>
      </c>
      <c r="BJ145">
        <v>2.6</v>
      </c>
      <c r="BK145">
        <v>3</v>
      </c>
      <c r="BL145">
        <v>84.52</v>
      </c>
      <c r="BM145">
        <v>12.68</v>
      </c>
      <c r="BN145">
        <v>97.2</v>
      </c>
      <c r="BO145">
        <v>97.2</v>
      </c>
      <c r="BQ145" t="s">
        <v>132</v>
      </c>
      <c r="BR145" t="s">
        <v>84</v>
      </c>
      <c r="BS145" s="2">
        <v>44175</v>
      </c>
      <c r="BT145" s="3">
        <v>0.39166666666666666</v>
      </c>
      <c r="BU145" t="s">
        <v>658</v>
      </c>
      <c r="BV145" t="s">
        <v>86</v>
      </c>
      <c r="BY145">
        <v>13062</v>
      </c>
      <c r="CA145" t="s">
        <v>659</v>
      </c>
      <c r="CC145" t="s">
        <v>656</v>
      </c>
      <c r="CD145">
        <v>6850</v>
      </c>
      <c r="CE145" t="s">
        <v>88</v>
      </c>
      <c r="CF145" s="2">
        <v>44176</v>
      </c>
      <c r="CI145">
        <v>2</v>
      </c>
      <c r="CJ145">
        <v>1</v>
      </c>
      <c r="CK145" t="s">
        <v>544</v>
      </c>
      <c r="CL145" t="s">
        <v>90</v>
      </c>
    </row>
    <row r="146" spans="1:90" x14ac:dyDescent="0.25">
      <c r="A146" t="s">
        <v>72</v>
      </c>
      <c r="B146" t="s">
        <v>73</v>
      </c>
      <c r="C146" t="s">
        <v>74</v>
      </c>
      <c r="E146" t="str">
        <f>"GAB2001262"</f>
        <v>GAB2001262</v>
      </c>
      <c r="F146" s="2">
        <v>44174</v>
      </c>
      <c r="G146">
        <v>202106</v>
      </c>
      <c r="H146" t="s">
        <v>75</v>
      </c>
      <c r="I146" t="s">
        <v>76</v>
      </c>
      <c r="J146" t="s">
        <v>77</v>
      </c>
      <c r="K146" t="s">
        <v>78</v>
      </c>
      <c r="L146" t="s">
        <v>660</v>
      </c>
      <c r="M146" t="s">
        <v>661</v>
      </c>
      <c r="N146" t="s">
        <v>662</v>
      </c>
      <c r="O146" t="s">
        <v>82</v>
      </c>
      <c r="P146" t="str">
        <f>"002832                        "</f>
        <v xml:space="preserve">002832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8.24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G146">
        <v>0</v>
      </c>
      <c r="BH146">
        <v>1</v>
      </c>
      <c r="BI146">
        <v>1.2</v>
      </c>
      <c r="BJ146">
        <v>2.6</v>
      </c>
      <c r="BK146">
        <v>3</v>
      </c>
      <c r="BL146">
        <v>91.74</v>
      </c>
      <c r="BM146">
        <v>13.76</v>
      </c>
      <c r="BN146">
        <v>105.5</v>
      </c>
      <c r="BO146">
        <v>105.5</v>
      </c>
      <c r="BQ146" t="s">
        <v>663</v>
      </c>
      <c r="BR146" t="s">
        <v>84</v>
      </c>
      <c r="BS146" s="2">
        <v>44175</v>
      </c>
      <c r="BT146" s="3">
        <v>0.36458333333333331</v>
      </c>
      <c r="BU146" t="s">
        <v>664</v>
      </c>
      <c r="BY146">
        <v>12979.4</v>
      </c>
      <c r="CC146" t="s">
        <v>661</v>
      </c>
      <c r="CD146">
        <v>6740</v>
      </c>
      <c r="CE146" t="s">
        <v>88</v>
      </c>
      <c r="CF146" s="2">
        <v>44194</v>
      </c>
      <c r="CI146">
        <v>2</v>
      </c>
      <c r="CJ146">
        <v>1</v>
      </c>
      <c r="CK146" t="s">
        <v>665</v>
      </c>
      <c r="CL146" t="s">
        <v>90</v>
      </c>
    </row>
    <row r="147" spans="1:90" x14ac:dyDescent="0.25">
      <c r="A147" t="s">
        <v>72</v>
      </c>
      <c r="B147" t="s">
        <v>73</v>
      </c>
      <c r="C147" t="s">
        <v>74</v>
      </c>
      <c r="E147" t="str">
        <f>"GAB2001259"</f>
        <v>GAB2001259</v>
      </c>
      <c r="F147" s="2">
        <v>44174</v>
      </c>
      <c r="G147">
        <v>202106</v>
      </c>
      <c r="H147" t="s">
        <v>75</v>
      </c>
      <c r="I147" t="s">
        <v>76</v>
      </c>
      <c r="J147" t="s">
        <v>77</v>
      </c>
      <c r="K147" t="s">
        <v>78</v>
      </c>
      <c r="L147" t="s">
        <v>105</v>
      </c>
      <c r="M147" t="s">
        <v>106</v>
      </c>
      <c r="N147" t="s">
        <v>107</v>
      </c>
      <c r="O147" t="s">
        <v>82</v>
      </c>
      <c r="P147" t="str">
        <f>"ct063400                      "</f>
        <v xml:space="preserve">ct063400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9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G147">
        <v>0</v>
      </c>
      <c r="BH147">
        <v>1</v>
      </c>
      <c r="BI147">
        <v>9.6999999999999993</v>
      </c>
      <c r="BJ147">
        <v>15</v>
      </c>
      <c r="BK147">
        <v>15</v>
      </c>
      <c r="BL147">
        <v>99.71</v>
      </c>
      <c r="BM147">
        <v>14.96</v>
      </c>
      <c r="BN147">
        <v>114.67</v>
      </c>
      <c r="BO147">
        <v>114.67</v>
      </c>
      <c r="BQ147" t="s">
        <v>666</v>
      </c>
      <c r="BR147" t="s">
        <v>84</v>
      </c>
      <c r="BS147" s="2">
        <v>44179</v>
      </c>
      <c r="BT147" s="3">
        <v>0.43055555555555558</v>
      </c>
      <c r="BU147" t="s">
        <v>667</v>
      </c>
      <c r="BV147" t="s">
        <v>90</v>
      </c>
      <c r="BW147" t="s">
        <v>297</v>
      </c>
      <c r="BX147" t="s">
        <v>298</v>
      </c>
      <c r="BY147">
        <v>74846.070000000007</v>
      </c>
      <c r="CC147" t="s">
        <v>106</v>
      </c>
      <c r="CD147">
        <v>1501</v>
      </c>
      <c r="CE147" t="s">
        <v>88</v>
      </c>
      <c r="CF147" s="2">
        <v>44180</v>
      </c>
      <c r="CI147">
        <v>2</v>
      </c>
      <c r="CJ147">
        <v>3</v>
      </c>
      <c r="CK147" t="s">
        <v>89</v>
      </c>
      <c r="CL147" t="s">
        <v>90</v>
      </c>
    </row>
    <row r="148" spans="1:90" x14ac:dyDescent="0.25">
      <c r="A148" t="s">
        <v>72</v>
      </c>
      <c r="B148" t="s">
        <v>73</v>
      </c>
      <c r="C148" t="s">
        <v>74</v>
      </c>
      <c r="E148" t="str">
        <f>"GAB2001240"</f>
        <v>GAB2001240</v>
      </c>
      <c r="F148" s="2">
        <v>44174</v>
      </c>
      <c r="G148">
        <v>202106</v>
      </c>
      <c r="H148" t="s">
        <v>75</v>
      </c>
      <c r="I148" t="s">
        <v>76</v>
      </c>
      <c r="J148" t="s">
        <v>77</v>
      </c>
      <c r="K148" t="s">
        <v>78</v>
      </c>
      <c r="L148" t="s">
        <v>75</v>
      </c>
      <c r="M148" t="s">
        <v>76</v>
      </c>
      <c r="N148" t="s">
        <v>668</v>
      </c>
      <c r="O148" t="s">
        <v>313</v>
      </c>
      <c r="P148" t="str">
        <f>"CT063447 CT063448             "</f>
        <v xml:space="preserve">CT063447 CT063448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3.43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G148">
        <v>0</v>
      </c>
      <c r="BH148">
        <v>1</v>
      </c>
      <c r="BI148">
        <v>0.5</v>
      </c>
      <c r="BJ148">
        <v>2.4</v>
      </c>
      <c r="BK148">
        <v>3</v>
      </c>
      <c r="BL148">
        <v>36.14</v>
      </c>
      <c r="BM148">
        <v>5.42</v>
      </c>
      <c r="BN148">
        <v>41.56</v>
      </c>
      <c r="BO148">
        <v>41.56</v>
      </c>
      <c r="BQ148" t="s">
        <v>669</v>
      </c>
      <c r="BR148" t="s">
        <v>84</v>
      </c>
      <c r="BS148" s="2">
        <v>44175</v>
      </c>
      <c r="BT148" s="3">
        <v>0.54166666666666663</v>
      </c>
      <c r="BU148" t="s">
        <v>670</v>
      </c>
      <c r="BV148" t="s">
        <v>90</v>
      </c>
      <c r="BW148" t="s">
        <v>215</v>
      </c>
      <c r="BX148" t="s">
        <v>367</v>
      </c>
      <c r="BY148">
        <v>11865.35</v>
      </c>
      <c r="CA148" t="s">
        <v>442</v>
      </c>
      <c r="CC148" t="s">
        <v>76</v>
      </c>
      <c r="CD148">
        <v>7550</v>
      </c>
      <c r="CE148" t="s">
        <v>350</v>
      </c>
      <c r="CF148" s="2">
        <v>44176</v>
      </c>
      <c r="CI148">
        <v>1</v>
      </c>
      <c r="CJ148">
        <v>1</v>
      </c>
      <c r="CK148">
        <v>22</v>
      </c>
      <c r="CL148" t="s">
        <v>90</v>
      </c>
    </row>
    <row r="149" spans="1:90" x14ac:dyDescent="0.25">
      <c r="A149" t="s">
        <v>72</v>
      </c>
      <c r="B149" t="s">
        <v>73</v>
      </c>
      <c r="C149" t="s">
        <v>74</v>
      </c>
      <c r="E149" t="str">
        <f>"GAB2001242"</f>
        <v>GAB2001242</v>
      </c>
      <c r="F149" s="2">
        <v>44174</v>
      </c>
      <c r="G149">
        <v>202106</v>
      </c>
      <c r="H149" t="s">
        <v>75</v>
      </c>
      <c r="I149" t="s">
        <v>76</v>
      </c>
      <c r="J149" t="s">
        <v>77</v>
      </c>
      <c r="K149" t="s">
        <v>78</v>
      </c>
      <c r="L149" t="s">
        <v>75</v>
      </c>
      <c r="M149" t="s">
        <v>76</v>
      </c>
      <c r="N149" t="s">
        <v>671</v>
      </c>
      <c r="O149" t="s">
        <v>313</v>
      </c>
      <c r="P149" t="str">
        <f>"CT063451                      "</f>
        <v xml:space="preserve">CT063451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3.43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G149">
        <v>0</v>
      </c>
      <c r="BH149">
        <v>1</v>
      </c>
      <c r="BI149">
        <v>0.2</v>
      </c>
      <c r="BJ149">
        <v>2.2000000000000002</v>
      </c>
      <c r="BK149">
        <v>3</v>
      </c>
      <c r="BL149">
        <v>36.14</v>
      </c>
      <c r="BM149">
        <v>5.42</v>
      </c>
      <c r="BN149">
        <v>41.56</v>
      </c>
      <c r="BO149">
        <v>41.56</v>
      </c>
      <c r="BQ149" t="s">
        <v>264</v>
      </c>
      <c r="BR149" t="s">
        <v>84</v>
      </c>
      <c r="BS149" s="2">
        <v>44175</v>
      </c>
      <c r="BT149" s="3">
        <v>0.38194444444444442</v>
      </c>
      <c r="BU149" t="s">
        <v>672</v>
      </c>
      <c r="BV149" t="s">
        <v>86</v>
      </c>
      <c r="BY149">
        <v>11032.32</v>
      </c>
      <c r="CA149" t="s">
        <v>316</v>
      </c>
      <c r="CC149" t="s">
        <v>76</v>
      </c>
      <c r="CD149">
        <v>7441</v>
      </c>
      <c r="CE149" t="s">
        <v>317</v>
      </c>
      <c r="CF149" s="2">
        <v>44176</v>
      </c>
      <c r="CI149">
        <v>1</v>
      </c>
      <c r="CJ149">
        <v>1</v>
      </c>
      <c r="CK149">
        <v>22</v>
      </c>
      <c r="CL149" t="s">
        <v>90</v>
      </c>
    </row>
    <row r="150" spans="1:90" x14ac:dyDescent="0.25">
      <c r="A150" t="s">
        <v>72</v>
      </c>
      <c r="B150" t="s">
        <v>73</v>
      </c>
      <c r="C150" t="s">
        <v>74</v>
      </c>
      <c r="E150" t="str">
        <f>"GAB2001266"</f>
        <v>GAB2001266</v>
      </c>
      <c r="F150" s="2">
        <v>44174</v>
      </c>
      <c r="G150">
        <v>202106</v>
      </c>
      <c r="H150" t="s">
        <v>75</v>
      </c>
      <c r="I150" t="s">
        <v>76</v>
      </c>
      <c r="J150" t="s">
        <v>77</v>
      </c>
      <c r="K150" t="s">
        <v>78</v>
      </c>
      <c r="L150" t="s">
        <v>91</v>
      </c>
      <c r="M150" t="s">
        <v>92</v>
      </c>
      <c r="N150" t="s">
        <v>673</v>
      </c>
      <c r="O150" t="s">
        <v>313</v>
      </c>
      <c r="P150" t="str">
        <f>"002752                        "</f>
        <v xml:space="preserve">002752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5.49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G150">
        <v>0</v>
      </c>
      <c r="BH150">
        <v>1</v>
      </c>
      <c r="BI150">
        <v>0.2</v>
      </c>
      <c r="BJ150">
        <v>2.2000000000000002</v>
      </c>
      <c r="BK150">
        <v>2.5</v>
      </c>
      <c r="BL150">
        <v>57.82</v>
      </c>
      <c r="BM150">
        <v>8.67</v>
      </c>
      <c r="BN150">
        <v>66.489999999999995</v>
      </c>
      <c r="BO150">
        <v>66.489999999999995</v>
      </c>
      <c r="BQ150" t="s">
        <v>674</v>
      </c>
      <c r="BR150" t="s">
        <v>84</v>
      </c>
      <c r="BS150" s="2">
        <v>44176</v>
      </c>
      <c r="BT150" s="3">
        <v>0.41666666666666669</v>
      </c>
      <c r="BU150" t="s">
        <v>675</v>
      </c>
      <c r="BV150" t="s">
        <v>90</v>
      </c>
      <c r="BW150" t="s">
        <v>96</v>
      </c>
      <c r="BX150" t="s">
        <v>97</v>
      </c>
      <c r="BY150">
        <v>11188.89</v>
      </c>
      <c r="CA150" t="s">
        <v>676</v>
      </c>
      <c r="CC150" t="s">
        <v>92</v>
      </c>
      <c r="CD150">
        <v>110</v>
      </c>
      <c r="CE150" t="s">
        <v>338</v>
      </c>
      <c r="CF150" s="2">
        <v>44176</v>
      </c>
      <c r="CI150">
        <v>1</v>
      </c>
      <c r="CJ150">
        <v>2</v>
      </c>
      <c r="CK150">
        <v>21</v>
      </c>
      <c r="CL150" t="s">
        <v>90</v>
      </c>
    </row>
    <row r="151" spans="1:90" x14ac:dyDescent="0.25">
      <c r="A151" t="s">
        <v>72</v>
      </c>
      <c r="B151" t="s">
        <v>73</v>
      </c>
      <c r="C151" t="s">
        <v>74</v>
      </c>
      <c r="E151" t="str">
        <f>"GAB2001241"</f>
        <v>GAB2001241</v>
      </c>
      <c r="F151" s="2">
        <v>44174</v>
      </c>
      <c r="G151">
        <v>202106</v>
      </c>
      <c r="H151" t="s">
        <v>75</v>
      </c>
      <c r="I151" t="s">
        <v>76</v>
      </c>
      <c r="J151" t="s">
        <v>77</v>
      </c>
      <c r="K151" t="s">
        <v>78</v>
      </c>
      <c r="L151" t="s">
        <v>677</v>
      </c>
      <c r="M151" t="s">
        <v>678</v>
      </c>
      <c r="N151" t="s">
        <v>679</v>
      </c>
      <c r="O151" t="s">
        <v>313</v>
      </c>
      <c r="P151" t="str">
        <f>"CT063450                      "</f>
        <v xml:space="preserve">CT063450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12.36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G151">
        <v>0</v>
      </c>
      <c r="BH151">
        <v>1</v>
      </c>
      <c r="BI151">
        <v>1.2</v>
      </c>
      <c r="BJ151">
        <v>2.6</v>
      </c>
      <c r="BK151">
        <v>3</v>
      </c>
      <c r="BL151">
        <v>130.12</v>
      </c>
      <c r="BM151">
        <v>19.52</v>
      </c>
      <c r="BN151">
        <v>149.63999999999999</v>
      </c>
      <c r="BO151">
        <v>149.63999999999999</v>
      </c>
      <c r="BQ151" t="s">
        <v>680</v>
      </c>
      <c r="BR151" t="s">
        <v>84</v>
      </c>
      <c r="BS151" s="2">
        <v>44175</v>
      </c>
      <c r="BT151" s="3">
        <v>0.36458333333333331</v>
      </c>
      <c r="BU151" t="s">
        <v>681</v>
      </c>
      <c r="BV151" t="s">
        <v>86</v>
      </c>
      <c r="BY151">
        <v>12947.73</v>
      </c>
      <c r="CC151" t="s">
        <v>678</v>
      </c>
      <c r="CD151">
        <v>1900</v>
      </c>
      <c r="CE151" t="s">
        <v>682</v>
      </c>
      <c r="CF151" s="2">
        <v>44175</v>
      </c>
      <c r="CI151">
        <v>1</v>
      </c>
      <c r="CJ151">
        <v>1</v>
      </c>
      <c r="CK151">
        <v>23</v>
      </c>
      <c r="CL151" t="s">
        <v>90</v>
      </c>
    </row>
    <row r="152" spans="1:90" x14ac:dyDescent="0.25">
      <c r="A152" t="s">
        <v>72</v>
      </c>
      <c r="B152" t="s">
        <v>73</v>
      </c>
      <c r="C152" t="s">
        <v>74</v>
      </c>
      <c r="E152" t="str">
        <f>"GAB2001252"</f>
        <v>GAB2001252</v>
      </c>
      <c r="F152" s="2">
        <v>44174</v>
      </c>
      <c r="G152">
        <v>202106</v>
      </c>
      <c r="H152" t="s">
        <v>75</v>
      </c>
      <c r="I152" t="s">
        <v>76</v>
      </c>
      <c r="J152" t="s">
        <v>77</v>
      </c>
      <c r="K152" t="s">
        <v>78</v>
      </c>
      <c r="L152" t="s">
        <v>75</v>
      </c>
      <c r="M152" t="s">
        <v>76</v>
      </c>
      <c r="N152" t="s">
        <v>339</v>
      </c>
      <c r="O152" t="s">
        <v>313</v>
      </c>
      <c r="P152" t="str">
        <f>"CT063456                      "</f>
        <v xml:space="preserve">CT063456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3.43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G152">
        <v>0</v>
      </c>
      <c r="BH152">
        <v>1</v>
      </c>
      <c r="BI152">
        <v>0.4</v>
      </c>
      <c r="BJ152">
        <v>2.2000000000000002</v>
      </c>
      <c r="BK152">
        <v>3</v>
      </c>
      <c r="BL152">
        <v>36.14</v>
      </c>
      <c r="BM152">
        <v>5.42</v>
      </c>
      <c r="BN152">
        <v>41.56</v>
      </c>
      <c r="BO152">
        <v>41.56</v>
      </c>
      <c r="BQ152" t="s">
        <v>340</v>
      </c>
      <c r="BR152" t="s">
        <v>84</v>
      </c>
      <c r="BS152" s="2">
        <v>44175</v>
      </c>
      <c r="BT152" s="3">
        <v>0.42569444444444443</v>
      </c>
      <c r="BU152" t="s">
        <v>341</v>
      </c>
      <c r="BV152" t="s">
        <v>86</v>
      </c>
      <c r="BY152">
        <v>11015.55</v>
      </c>
      <c r="CA152" t="s">
        <v>342</v>
      </c>
      <c r="CC152" t="s">
        <v>76</v>
      </c>
      <c r="CD152">
        <v>7800</v>
      </c>
      <c r="CE152" t="s">
        <v>369</v>
      </c>
      <c r="CF152" s="2">
        <v>44176</v>
      </c>
      <c r="CI152">
        <v>1</v>
      </c>
      <c r="CJ152">
        <v>1</v>
      </c>
      <c r="CK152">
        <v>22</v>
      </c>
      <c r="CL152" t="s">
        <v>90</v>
      </c>
    </row>
    <row r="153" spans="1:90" x14ac:dyDescent="0.25">
      <c r="A153" t="s">
        <v>72</v>
      </c>
      <c r="B153" t="s">
        <v>73</v>
      </c>
      <c r="C153" t="s">
        <v>74</v>
      </c>
      <c r="E153" t="str">
        <f>"GAB2001255"</f>
        <v>GAB2001255</v>
      </c>
      <c r="F153" s="2">
        <v>44174</v>
      </c>
      <c r="G153">
        <v>202106</v>
      </c>
      <c r="H153" t="s">
        <v>75</v>
      </c>
      <c r="I153" t="s">
        <v>76</v>
      </c>
      <c r="J153" t="s">
        <v>77</v>
      </c>
      <c r="K153" t="s">
        <v>78</v>
      </c>
      <c r="L153" t="s">
        <v>273</v>
      </c>
      <c r="M153" t="s">
        <v>274</v>
      </c>
      <c r="N153" t="s">
        <v>451</v>
      </c>
      <c r="O153" t="s">
        <v>313</v>
      </c>
      <c r="P153" t="str">
        <f>"CT063459                      "</f>
        <v xml:space="preserve">CT063459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10.44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G153">
        <v>0</v>
      </c>
      <c r="BH153">
        <v>1</v>
      </c>
      <c r="BI153">
        <v>0.4</v>
      </c>
      <c r="BJ153">
        <v>2.2999999999999998</v>
      </c>
      <c r="BK153">
        <v>2.5</v>
      </c>
      <c r="BL153">
        <v>109.88</v>
      </c>
      <c r="BM153">
        <v>16.48</v>
      </c>
      <c r="BN153">
        <v>126.36</v>
      </c>
      <c r="BO153">
        <v>126.36</v>
      </c>
      <c r="BQ153" t="s">
        <v>452</v>
      </c>
      <c r="BR153" t="s">
        <v>84</v>
      </c>
      <c r="BS153" s="2">
        <v>44175</v>
      </c>
      <c r="BT153" s="3">
        <v>0.3347222222222222</v>
      </c>
      <c r="BU153" t="s">
        <v>683</v>
      </c>
      <c r="BV153" t="s">
        <v>86</v>
      </c>
      <c r="BY153">
        <v>11528.44</v>
      </c>
      <c r="BZ153" t="s">
        <v>30</v>
      </c>
      <c r="CA153" t="s">
        <v>278</v>
      </c>
      <c r="CC153" t="s">
        <v>274</v>
      </c>
      <c r="CD153">
        <v>1982</v>
      </c>
      <c r="CE153" t="s">
        <v>350</v>
      </c>
      <c r="CF153" s="2">
        <v>44175</v>
      </c>
      <c r="CI153">
        <v>1</v>
      </c>
      <c r="CJ153">
        <v>1</v>
      </c>
      <c r="CK153">
        <v>23</v>
      </c>
      <c r="CL153" t="s">
        <v>90</v>
      </c>
    </row>
    <row r="154" spans="1:90" x14ac:dyDescent="0.25">
      <c r="A154" t="s">
        <v>72</v>
      </c>
      <c r="B154" t="s">
        <v>73</v>
      </c>
      <c r="C154" t="s">
        <v>74</v>
      </c>
      <c r="E154" t="str">
        <f>"GAB2001256"</f>
        <v>GAB2001256</v>
      </c>
      <c r="F154" s="2">
        <v>44174</v>
      </c>
      <c r="G154">
        <v>202106</v>
      </c>
      <c r="H154" t="s">
        <v>75</v>
      </c>
      <c r="I154" t="s">
        <v>76</v>
      </c>
      <c r="J154" t="s">
        <v>77</v>
      </c>
      <c r="K154" t="s">
        <v>78</v>
      </c>
      <c r="L154" t="s">
        <v>577</v>
      </c>
      <c r="M154" t="s">
        <v>578</v>
      </c>
      <c r="N154" t="s">
        <v>579</v>
      </c>
      <c r="O154" t="s">
        <v>313</v>
      </c>
      <c r="P154" t="str">
        <f>"CT063460                      "</f>
        <v xml:space="preserve">CT063460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9.19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G154">
        <v>0</v>
      </c>
      <c r="BH154">
        <v>1</v>
      </c>
      <c r="BI154">
        <v>0.2</v>
      </c>
      <c r="BJ154">
        <v>2.8</v>
      </c>
      <c r="BK154">
        <v>3</v>
      </c>
      <c r="BL154">
        <v>96.75</v>
      </c>
      <c r="BM154">
        <v>14.51</v>
      </c>
      <c r="BN154">
        <v>111.26</v>
      </c>
      <c r="BO154">
        <v>111.26</v>
      </c>
      <c r="BQ154" t="s">
        <v>580</v>
      </c>
      <c r="BR154" t="s">
        <v>84</v>
      </c>
      <c r="BS154" s="2">
        <v>44175</v>
      </c>
      <c r="BT154" s="3">
        <v>0.62986111111111109</v>
      </c>
      <c r="BU154" t="s">
        <v>684</v>
      </c>
      <c r="BV154" t="s">
        <v>90</v>
      </c>
      <c r="BW154" t="s">
        <v>215</v>
      </c>
      <c r="BX154" t="s">
        <v>396</v>
      </c>
      <c r="BY154">
        <v>13852.45</v>
      </c>
      <c r="CC154" t="s">
        <v>578</v>
      </c>
      <c r="CD154">
        <v>7130</v>
      </c>
      <c r="CE154" t="s">
        <v>338</v>
      </c>
      <c r="CF154" s="2">
        <v>44176</v>
      </c>
      <c r="CI154">
        <v>1</v>
      </c>
      <c r="CJ154">
        <v>1</v>
      </c>
      <c r="CK154">
        <v>24</v>
      </c>
      <c r="CL154" t="s">
        <v>90</v>
      </c>
    </row>
    <row r="155" spans="1:90" x14ac:dyDescent="0.25">
      <c r="A155" t="s">
        <v>72</v>
      </c>
      <c r="B155" t="s">
        <v>73</v>
      </c>
      <c r="C155" t="s">
        <v>74</v>
      </c>
      <c r="E155" t="str">
        <f>"GAB2001260"</f>
        <v>GAB2001260</v>
      </c>
      <c r="F155" s="2">
        <v>44174</v>
      </c>
      <c r="G155">
        <v>202106</v>
      </c>
      <c r="H155" t="s">
        <v>75</v>
      </c>
      <c r="I155" t="s">
        <v>76</v>
      </c>
      <c r="J155" t="s">
        <v>77</v>
      </c>
      <c r="K155" t="s">
        <v>78</v>
      </c>
      <c r="L155" t="s">
        <v>512</v>
      </c>
      <c r="M155" t="s">
        <v>513</v>
      </c>
      <c r="N155" t="s">
        <v>514</v>
      </c>
      <c r="O155" t="s">
        <v>313</v>
      </c>
      <c r="P155" t="str">
        <f>"CT063465                      "</f>
        <v xml:space="preserve">CT063465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10.44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G155">
        <v>0</v>
      </c>
      <c r="BH155">
        <v>1</v>
      </c>
      <c r="BI155">
        <v>0.1</v>
      </c>
      <c r="BJ155">
        <v>2.1</v>
      </c>
      <c r="BK155">
        <v>2.5</v>
      </c>
      <c r="BL155">
        <v>109.88</v>
      </c>
      <c r="BM155">
        <v>16.48</v>
      </c>
      <c r="BN155">
        <v>126.36</v>
      </c>
      <c r="BO155">
        <v>126.36</v>
      </c>
      <c r="BQ155" t="s">
        <v>515</v>
      </c>
      <c r="BR155" t="s">
        <v>84</v>
      </c>
      <c r="BS155" s="2">
        <v>44175</v>
      </c>
      <c r="BT155" s="3">
        <v>0.4375</v>
      </c>
      <c r="BU155" t="s">
        <v>685</v>
      </c>
      <c r="BV155" t="s">
        <v>86</v>
      </c>
      <c r="BY155">
        <v>10350</v>
      </c>
      <c r="CA155" t="s">
        <v>686</v>
      </c>
      <c r="CC155" t="s">
        <v>513</v>
      </c>
      <c r="CD155">
        <v>9459</v>
      </c>
      <c r="CE155" t="s">
        <v>338</v>
      </c>
      <c r="CF155" s="2">
        <v>44175</v>
      </c>
      <c r="CI155">
        <v>1</v>
      </c>
      <c r="CJ155">
        <v>1</v>
      </c>
      <c r="CK155">
        <v>23</v>
      </c>
      <c r="CL155" t="s">
        <v>90</v>
      </c>
    </row>
    <row r="156" spans="1:90" x14ac:dyDescent="0.25">
      <c r="A156" t="s">
        <v>72</v>
      </c>
      <c r="B156" t="s">
        <v>73</v>
      </c>
      <c r="C156" t="s">
        <v>74</v>
      </c>
      <c r="E156" t="str">
        <f>"GAB2001261"</f>
        <v>GAB2001261</v>
      </c>
      <c r="F156" s="2">
        <v>44174</v>
      </c>
      <c r="G156">
        <v>202106</v>
      </c>
      <c r="H156" t="s">
        <v>75</v>
      </c>
      <c r="I156" t="s">
        <v>76</v>
      </c>
      <c r="J156" t="s">
        <v>77</v>
      </c>
      <c r="K156" t="s">
        <v>78</v>
      </c>
      <c r="L156" t="s">
        <v>75</v>
      </c>
      <c r="M156" t="s">
        <v>76</v>
      </c>
      <c r="N156" t="s">
        <v>312</v>
      </c>
      <c r="O156" t="s">
        <v>313</v>
      </c>
      <c r="P156" t="str">
        <f>"CT063466                      "</f>
        <v xml:space="preserve">CT063466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3.43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G156">
        <v>0</v>
      </c>
      <c r="BH156">
        <v>1</v>
      </c>
      <c r="BI156">
        <v>0.2</v>
      </c>
      <c r="BJ156">
        <v>2.7</v>
      </c>
      <c r="BK156">
        <v>3</v>
      </c>
      <c r="BL156">
        <v>36.14</v>
      </c>
      <c r="BM156">
        <v>5.42</v>
      </c>
      <c r="BN156">
        <v>41.56</v>
      </c>
      <c r="BO156">
        <v>41.56</v>
      </c>
      <c r="BQ156" t="s">
        <v>314</v>
      </c>
      <c r="BR156" t="s">
        <v>84</v>
      </c>
      <c r="BS156" s="2">
        <v>44175</v>
      </c>
      <c r="BT156" s="3">
        <v>0.42499999999999999</v>
      </c>
      <c r="BU156" t="s">
        <v>315</v>
      </c>
      <c r="BV156" t="s">
        <v>86</v>
      </c>
      <c r="BY156">
        <v>13394.28</v>
      </c>
      <c r="CA156" t="s">
        <v>316</v>
      </c>
      <c r="CC156" t="s">
        <v>76</v>
      </c>
      <c r="CD156">
        <v>7441</v>
      </c>
      <c r="CE156" t="s">
        <v>338</v>
      </c>
      <c r="CF156" s="2">
        <v>44176</v>
      </c>
      <c r="CI156">
        <v>1</v>
      </c>
      <c r="CJ156">
        <v>1</v>
      </c>
      <c r="CK156">
        <v>22</v>
      </c>
      <c r="CL156" t="s">
        <v>90</v>
      </c>
    </row>
    <row r="157" spans="1:90" x14ac:dyDescent="0.25">
      <c r="A157" t="s">
        <v>72</v>
      </c>
      <c r="B157" t="s">
        <v>73</v>
      </c>
      <c r="C157" t="s">
        <v>74</v>
      </c>
      <c r="E157" t="str">
        <f>"009940131876"</f>
        <v>009940131876</v>
      </c>
      <c r="F157" s="2">
        <v>44174</v>
      </c>
      <c r="G157">
        <v>202106</v>
      </c>
      <c r="H157" t="s">
        <v>99</v>
      </c>
      <c r="I157" t="s">
        <v>100</v>
      </c>
      <c r="J157" t="s">
        <v>219</v>
      </c>
      <c r="K157" t="s">
        <v>78</v>
      </c>
      <c r="L157" t="s">
        <v>292</v>
      </c>
      <c r="M157" t="s">
        <v>293</v>
      </c>
      <c r="N157" t="s">
        <v>687</v>
      </c>
      <c r="O157" t="s">
        <v>313</v>
      </c>
      <c r="P157" t="str">
        <f>"NA                            "</f>
        <v xml:space="preserve">NA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7.69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G157">
        <v>0</v>
      </c>
      <c r="BH157">
        <v>1</v>
      </c>
      <c r="BI157">
        <v>2.6</v>
      </c>
      <c r="BJ157">
        <v>3.4</v>
      </c>
      <c r="BK157">
        <v>3.5</v>
      </c>
      <c r="BL157">
        <v>80.94</v>
      </c>
      <c r="BM157">
        <v>12.14</v>
      </c>
      <c r="BN157">
        <v>93.08</v>
      </c>
      <c r="BO157">
        <v>93.08</v>
      </c>
      <c r="BQ157" t="s">
        <v>688</v>
      </c>
      <c r="BR157" t="s">
        <v>390</v>
      </c>
      <c r="BS157" s="2">
        <v>44175</v>
      </c>
      <c r="BT157" s="3">
        <v>0.37986111111111115</v>
      </c>
      <c r="BU157" t="s">
        <v>689</v>
      </c>
      <c r="BV157" t="s">
        <v>86</v>
      </c>
      <c r="BY157">
        <v>16907.400000000001</v>
      </c>
      <c r="BZ157" t="s">
        <v>321</v>
      </c>
      <c r="CC157" t="s">
        <v>293</v>
      </c>
      <c r="CD157">
        <v>1724</v>
      </c>
      <c r="CE157" t="s">
        <v>88</v>
      </c>
      <c r="CF157" s="2">
        <v>44176</v>
      </c>
      <c r="CI157">
        <v>1</v>
      </c>
      <c r="CJ157">
        <v>1</v>
      </c>
      <c r="CK157">
        <v>21</v>
      </c>
      <c r="CL157" t="s">
        <v>90</v>
      </c>
    </row>
    <row r="158" spans="1:90" x14ac:dyDescent="0.25">
      <c r="A158" t="s">
        <v>72</v>
      </c>
      <c r="B158" t="s">
        <v>73</v>
      </c>
      <c r="C158" t="s">
        <v>74</v>
      </c>
      <c r="E158" t="str">
        <f>"009940131875"</f>
        <v>009940131875</v>
      </c>
      <c r="F158" s="2">
        <v>44173</v>
      </c>
      <c r="G158">
        <v>202106</v>
      </c>
      <c r="H158" t="s">
        <v>91</v>
      </c>
      <c r="I158" t="s">
        <v>92</v>
      </c>
      <c r="J158" t="s">
        <v>219</v>
      </c>
      <c r="K158" t="s">
        <v>78</v>
      </c>
      <c r="L158" t="s">
        <v>152</v>
      </c>
      <c r="M158" t="s">
        <v>153</v>
      </c>
      <c r="N158" t="s">
        <v>219</v>
      </c>
      <c r="O158" t="s">
        <v>313</v>
      </c>
      <c r="P158" t="str">
        <f>"NA                            "</f>
        <v xml:space="preserve">NA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5.49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G158">
        <v>0</v>
      </c>
      <c r="BH158">
        <v>1</v>
      </c>
      <c r="BI158">
        <v>1.8</v>
      </c>
      <c r="BJ158">
        <v>2.5</v>
      </c>
      <c r="BK158">
        <v>2.5</v>
      </c>
      <c r="BL158">
        <v>57.82</v>
      </c>
      <c r="BM158">
        <v>8.67</v>
      </c>
      <c r="BN158">
        <v>66.489999999999995</v>
      </c>
      <c r="BO158">
        <v>66.489999999999995</v>
      </c>
      <c r="BQ158" t="s">
        <v>690</v>
      </c>
      <c r="BR158" t="s">
        <v>524</v>
      </c>
      <c r="BS158" t="s">
        <v>218</v>
      </c>
      <c r="BY158">
        <v>12371.34</v>
      </c>
      <c r="BZ158" t="s">
        <v>691</v>
      </c>
      <c r="CC158" t="s">
        <v>153</v>
      </c>
      <c r="CD158">
        <v>9300</v>
      </c>
      <c r="CE158" t="s">
        <v>88</v>
      </c>
      <c r="CI158">
        <v>1</v>
      </c>
      <c r="CJ158" t="s">
        <v>218</v>
      </c>
      <c r="CK158">
        <v>21</v>
      </c>
      <c r="CL158" t="s">
        <v>90</v>
      </c>
    </row>
    <row r="159" spans="1:90" x14ac:dyDescent="0.25">
      <c r="A159" t="s">
        <v>72</v>
      </c>
      <c r="B159" t="s">
        <v>73</v>
      </c>
      <c r="C159" t="s">
        <v>74</v>
      </c>
      <c r="E159" t="str">
        <f>"GAB2001274"</f>
        <v>GAB2001274</v>
      </c>
      <c r="F159" s="2">
        <v>44175</v>
      </c>
      <c r="G159">
        <v>202106</v>
      </c>
      <c r="H159" t="s">
        <v>75</v>
      </c>
      <c r="I159" t="s">
        <v>76</v>
      </c>
      <c r="J159" t="s">
        <v>77</v>
      </c>
      <c r="K159" t="s">
        <v>78</v>
      </c>
      <c r="L159" t="s">
        <v>91</v>
      </c>
      <c r="M159" t="s">
        <v>92</v>
      </c>
      <c r="N159" t="s">
        <v>692</v>
      </c>
      <c r="O159" t="s">
        <v>82</v>
      </c>
      <c r="P159" t="str">
        <f>"CT063481                      "</f>
        <v xml:space="preserve">CT063481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9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G159">
        <v>0</v>
      </c>
      <c r="BH159">
        <v>1</v>
      </c>
      <c r="BI159">
        <v>0.1</v>
      </c>
      <c r="BJ159">
        <v>2.2000000000000002</v>
      </c>
      <c r="BK159">
        <v>3</v>
      </c>
      <c r="BL159">
        <v>99.71</v>
      </c>
      <c r="BM159">
        <v>14.96</v>
      </c>
      <c r="BN159">
        <v>114.67</v>
      </c>
      <c r="BO159">
        <v>114.67</v>
      </c>
      <c r="BQ159" t="s">
        <v>693</v>
      </c>
      <c r="BR159" t="s">
        <v>84</v>
      </c>
      <c r="BS159" s="2">
        <v>44176</v>
      </c>
      <c r="BT159" s="3">
        <v>0.44027777777777777</v>
      </c>
      <c r="BU159" t="s">
        <v>133</v>
      </c>
      <c r="BV159" t="s">
        <v>86</v>
      </c>
      <c r="BY159">
        <v>10823.85</v>
      </c>
      <c r="CC159" t="s">
        <v>92</v>
      </c>
      <c r="CD159">
        <v>2</v>
      </c>
      <c r="CE159" t="s">
        <v>88</v>
      </c>
      <c r="CF159" s="2">
        <v>44179</v>
      </c>
      <c r="CI159">
        <v>2</v>
      </c>
      <c r="CJ159">
        <v>1</v>
      </c>
      <c r="CK159" t="s">
        <v>89</v>
      </c>
      <c r="CL159" t="s">
        <v>90</v>
      </c>
    </row>
    <row r="160" spans="1:90" x14ac:dyDescent="0.25">
      <c r="A160" t="s">
        <v>72</v>
      </c>
      <c r="B160" t="s">
        <v>73</v>
      </c>
      <c r="C160" t="s">
        <v>74</v>
      </c>
      <c r="E160" t="str">
        <f>"GAB2001281"</f>
        <v>GAB2001281</v>
      </c>
      <c r="F160" s="2">
        <v>44175</v>
      </c>
      <c r="G160">
        <v>202106</v>
      </c>
      <c r="H160" t="s">
        <v>75</v>
      </c>
      <c r="I160" t="s">
        <v>76</v>
      </c>
      <c r="J160" t="s">
        <v>77</v>
      </c>
      <c r="K160" t="s">
        <v>78</v>
      </c>
      <c r="L160" t="s">
        <v>91</v>
      </c>
      <c r="M160" t="s">
        <v>92</v>
      </c>
      <c r="N160" t="s">
        <v>118</v>
      </c>
      <c r="O160" t="s">
        <v>82</v>
      </c>
      <c r="P160" t="str">
        <f>"CT063361                      "</f>
        <v xml:space="preserve">CT063361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9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G160">
        <v>0</v>
      </c>
      <c r="BH160">
        <v>1</v>
      </c>
      <c r="BI160">
        <v>0.2</v>
      </c>
      <c r="BJ160">
        <v>2.2000000000000002</v>
      </c>
      <c r="BK160">
        <v>3</v>
      </c>
      <c r="BL160">
        <v>99.71</v>
      </c>
      <c r="BM160">
        <v>14.96</v>
      </c>
      <c r="BN160">
        <v>114.67</v>
      </c>
      <c r="BO160">
        <v>114.67</v>
      </c>
      <c r="BQ160" t="s">
        <v>119</v>
      </c>
      <c r="BR160" t="s">
        <v>84</v>
      </c>
      <c r="BS160" s="2">
        <v>44176</v>
      </c>
      <c r="BT160" s="3">
        <v>0.43124999999999997</v>
      </c>
      <c r="BU160" t="s">
        <v>694</v>
      </c>
      <c r="BV160" t="s">
        <v>86</v>
      </c>
      <c r="BY160">
        <v>10782.96</v>
      </c>
      <c r="CA160" t="s">
        <v>556</v>
      </c>
      <c r="CC160" t="s">
        <v>92</v>
      </c>
      <c r="CD160">
        <v>181</v>
      </c>
      <c r="CE160" t="s">
        <v>88</v>
      </c>
      <c r="CF160" s="2">
        <v>44179</v>
      </c>
      <c r="CI160">
        <v>2</v>
      </c>
      <c r="CJ160">
        <v>1</v>
      </c>
      <c r="CK160" t="s">
        <v>89</v>
      </c>
      <c r="CL160" t="s">
        <v>90</v>
      </c>
    </row>
    <row r="161" spans="1:90" x14ac:dyDescent="0.25">
      <c r="A161" t="s">
        <v>72</v>
      </c>
      <c r="B161" t="s">
        <v>73</v>
      </c>
      <c r="C161" t="s">
        <v>74</v>
      </c>
      <c r="E161" t="str">
        <f>"GAB2001285"</f>
        <v>GAB2001285</v>
      </c>
      <c r="F161" s="2">
        <v>44175</v>
      </c>
      <c r="G161">
        <v>202106</v>
      </c>
      <c r="H161" t="s">
        <v>75</v>
      </c>
      <c r="I161" t="s">
        <v>76</v>
      </c>
      <c r="J161" t="s">
        <v>77</v>
      </c>
      <c r="K161" t="s">
        <v>78</v>
      </c>
      <c r="L161" t="s">
        <v>655</v>
      </c>
      <c r="M161" t="s">
        <v>656</v>
      </c>
      <c r="N161" t="s">
        <v>695</v>
      </c>
      <c r="O161" t="s">
        <v>82</v>
      </c>
      <c r="P161" t="str">
        <f>"CT063495                      "</f>
        <v xml:space="preserve">CT063495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7.56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G161">
        <v>0</v>
      </c>
      <c r="BH161">
        <v>1</v>
      </c>
      <c r="BI161">
        <v>0.2</v>
      </c>
      <c r="BJ161">
        <v>2.2999999999999998</v>
      </c>
      <c r="BK161">
        <v>3</v>
      </c>
      <c r="BL161">
        <v>84.52</v>
      </c>
      <c r="BM161">
        <v>12.68</v>
      </c>
      <c r="BN161">
        <v>97.2</v>
      </c>
      <c r="BO161">
        <v>97.2</v>
      </c>
      <c r="BQ161" t="s">
        <v>696</v>
      </c>
      <c r="BR161" t="s">
        <v>84</v>
      </c>
      <c r="BS161" s="2">
        <v>44176</v>
      </c>
      <c r="BT161" s="3">
        <v>0.45902777777777781</v>
      </c>
      <c r="BU161" t="s">
        <v>697</v>
      </c>
      <c r="BV161" t="s">
        <v>86</v>
      </c>
      <c r="BY161">
        <v>11449.02</v>
      </c>
      <c r="CA161" t="s">
        <v>659</v>
      </c>
      <c r="CC161" t="s">
        <v>656</v>
      </c>
      <c r="CD161">
        <v>6850</v>
      </c>
      <c r="CE161" t="s">
        <v>88</v>
      </c>
      <c r="CF161" s="2">
        <v>44180</v>
      </c>
      <c r="CI161">
        <v>2</v>
      </c>
      <c r="CJ161">
        <v>1</v>
      </c>
      <c r="CK161" t="s">
        <v>544</v>
      </c>
      <c r="CL161" t="s">
        <v>90</v>
      </c>
    </row>
    <row r="162" spans="1:90" x14ac:dyDescent="0.25">
      <c r="A162" t="s">
        <v>72</v>
      </c>
      <c r="B162" t="s">
        <v>73</v>
      </c>
      <c r="C162" t="s">
        <v>74</v>
      </c>
      <c r="E162" t="str">
        <f>"GAB2001289"</f>
        <v>GAB2001289</v>
      </c>
      <c r="F162" s="2">
        <v>44175</v>
      </c>
      <c r="G162">
        <v>202106</v>
      </c>
      <c r="H162" t="s">
        <v>75</v>
      </c>
      <c r="I162" t="s">
        <v>76</v>
      </c>
      <c r="J162" t="s">
        <v>77</v>
      </c>
      <c r="K162" t="s">
        <v>78</v>
      </c>
      <c r="L162" t="s">
        <v>698</v>
      </c>
      <c r="M162" t="s">
        <v>699</v>
      </c>
      <c r="N162" t="s">
        <v>700</v>
      </c>
      <c r="O162" t="s">
        <v>82</v>
      </c>
      <c r="P162" t="str">
        <f>"002843                        "</f>
        <v xml:space="preserve">002843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36.75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G162">
        <v>0</v>
      </c>
      <c r="BH162">
        <v>3</v>
      </c>
      <c r="BI162">
        <v>25.8</v>
      </c>
      <c r="BJ162">
        <v>40.5</v>
      </c>
      <c r="BK162">
        <v>41</v>
      </c>
      <c r="BL162">
        <v>391.74</v>
      </c>
      <c r="BM162">
        <v>58.76</v>
      </c>
      <c r="BN162">
        <v>450.5</v>
      </c>
      <c r="BO162">
        <v>450.5</v>
      </c>
      <c r="BQ162" t="s">
        <v>701</v>
      </c>
      <c r="BR162" t="s">
        <v>84</v>
      </c>
      <c r="BS162" s="2">
        <v>44179</v>
      </c>
      <c r="BT162" s="3">
        <v>0.61458333333333337</v>
      </c>
      <c r="BU162" t="s">
        <v>702</v>
      </c>
      <c r="BV162" t="s">
        <v>86</v>
      </c>
      <c r="BY162">
        <v>202733.61</v>
      </c>
      <c r="CA162" t="s">
        <v>703</v>
      </c>
      <c r="CC162" t="s">
        <v>699</v>
      </c>
      <c r="CD162">
        <v>3950</v>
      </c>
      <c r="CE162" t="s">
        <v>88</v>
      </c>
      <c r="CF162" s="2">
        <v>44180</v>
      </c>
      <c r="CI162">
        <v>3</v>
      </c>
      <c r="CJ162">
        <v>2</v>
      </c>
      <c r="CK162" t="s">
        <v>134</v>
      </c>
      <c r="CL162" t="s">
        <v>90</v>
      </c>
    </row>
    <row r="163" spans="1:90" x14ac:dyDescent="0.25">
      <c r="A163" t="s">
        <v>72</v>
      </c>
      <c r="B163" t="s">
        <v>73</v>
      </c>
      <c r="C163" t="s">
        <v>74</v>
      </c>
      <c r="E163" t="str">
        <f>"GAB2001271"</f>
        <v>GAB2001271</v>
      </c>
      <c r="F163" s="2">
        <v>44175</v>
      </c>
      <c r="G163">
        <v>202106</v>
      </c>
      <c r="H163" t="s">
        <v>75</v>
      </c>
      <c r="I163" t="s">
        <v>76</v>
      </c>
      <c r="J163" t="s">
        <v>77</v>
      </c>
      <c r="K163" t="s">
        <v>78</v>
      </c>
      <c r="L163" t="s">
        <v>226</v>
      </c>
      <c r="M163" t="s">
        <v>227</v>
      </c>
      <c r="N163" t="s">
        <v>228</v>
      </c>
      <c r="O163" t="s">
        <v>82</v>
      </c>
      <c r="P163" t="str">
        <f>"CT063326                      "</f>
        <v xml:space="preserve">CT063326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18.63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G163">
        <v>0</v>
      </c>
      <c r="BH163">
        <v>3</v>
      </c>
      <c r="BI163">
        <v>21</v>
      </c>
      <c r="BJ163">
        <v>39.700000000000003</v>
      </c>
      <c r="BK163">
        <v>40</v>
      </c>
      <c r="BL163">
        <v>201.09</v>
      </c>
      <c r="BM163">
        <v>30.16</v>
      </c>
      <c r="BN163">
        <v>231.25</v>
      </c>
      <c r="BO163">
        <v>231.25</v>
      </c>
      <c r="BQ163" t="s">
        <v>704</v>
      </c>
      <c r="BR163" t="s">
        <v>84</v>
      </c>
      <c r="BS163" s="2">
        <v>44182</v>
      </c>
      <c r="BT163" s="3">
        <v>0.58333333333333337</v>
      </c>
      <c r="BU163" t="s">
        <v>705</v>
      </c>
      <c r="BV163" t="s">
        <v>90</v>
      </c>
      <c r="BW163" t="s">
        <v>297</v>
      </c>
      <c r="BX163" t="s">
        <v>305</v>
      </c>
      <c r="BY163">
        <v>198367.81</v>
      </c>
      <c r="CA163" t="s">
        <v>196</v>
      </c>
      <c r="CC163" t="s">
        <v>227</v>
      </c>
      <c r="CD163">
        <v>1459</v>
      </c>
      <c r="CE163" t="s">
        <v>88</v>
      </c>
      <c r="CF163" s="2">
        <v>44182</v>
      </c>
      <c r="CI163">
        <v>2</v>
      </c>
      <c r="CJ163">
        <v>5</v>
      </c>
      <c r="CK163" t="s">
        <v>89</v>
      </c>
      <c r="CL163" t="s">
        <v>90</v>
      </c>
    </row>
    <row r="164" spans="1:90" x14ac:dyDescent="0.25">
      <c r="A164" t="s">
        <v>72</v>
      </c>
      <c r="B164" t="s">
        <v>73</v>
      </c>
      <c r="C164" t="s">
        <v>74</v>
      </c>
      <c r="E164" t="str">
        <f>"GAB2001269"</f>
        <v>GAB2001269</v>
      </c>
      <c r="F164" s="2">
        <v>44175</v>
      </c>
      <c r="G164">
        <v>202106</v>
      </c>
      <c r="H164" t="s">
        <v>75</v>
      </c>
      <c r="I164" t="s">
        <v>76</v>
      </c>
      <c r="J164" t="s">
        <v>77</v>
      </c>
      <c r="K164" t="s">
        <v>78</v>
      </c>
      <c r="L164" t="s">
        <v>122</v>
      </c>
      <c r="M164" t="s">
        <v>123</v>
      </c>
      <c r="N164" t="s">
        <v>124</v>
      </c>
      <c r="O164" t="s">
        <v>82</v>
      </c>
      <c r="P164" t="str">
        <f>"CT063475                      "</f>
        <v xml:space="preserve">CT063475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12.36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G164">
        <v>0</v>
      </c>
      <c r="BH164">
        <v>1</v>
      </c>
      <c r="BI164">
        <v>0.2</v>
      </c>
      <c r="BJ164">
        <v>2.2000000000000002</v>
      </c>
      <c r="BK164">
        <v>3</v>
      </c>
      <c r="BL164">
        <v>135.12</v>
      </c>
      <c r="BM164">
        <v>20.27</v>
      </c>
      <c r="BN164">
        <v>155.38999999999999</v>
      </c>
      <c r="BO164">
        <v>155.38999999999999</v>
      </c>
      <c r="BQ164" t="s">
        <v>706</v>
      </c>
      <c r="BR164" t="s">
        <v>84</v>
      </c>
      <c r="BS164" s="2">
        <v>44176</v>
      </c>
      <c r="BT164" s="3">
        <v>0.52430555555555558</v>
      </c>
      <c r="BU164" t="s">
        <v>707</v>
      </c>
      <c r="BV164" t="s">
        <v>86</v>
      </c>
      <c r="BY164">
        <v>11024.48</v>
      </c>
      <c r="CA164" t="s">
        <v>708</v>
      </c>
      <c r="CC164" t="s">
        <v>123</v>
      </c>
      <c r="CD164">
        <v>850</v>
      </c>
      <c r="CE164" t="s">
        <v>88</v>
      </c>
      <c r="CF164" s="2">
        <v>44176</v>
      </c>
      <c r="CI164">
        <v>3</v>
      </c>
      <c r="CJ164">
        <v>1</v>
      </c>
      <c r="CK164" t="s">
        <v>128</v>
      </c>
      <c r="CL164" t="s">
        <v>90</v>
      </c>
    </row>
    <row r="165" spans="1:90" x14ac:dyDescent="0.25">
      <c r="A165" t="s">
        <v>72</v>
      </c>
      <c r="B165" t="s">
        <v>73</v>
      </c>
      <c r="C165" t="s">
        <v>74</v>
      </c>
      <c r="E165" t="str">
        <f>"GAB2001267"</f>
        <v>GAB2001267</v>
      </c>
      <c r="F165" s="2">
        <v>44175</v>
      </c>
      <c r="G165">
        <v>202106</v>
      </c>
      <c r="H165" t="s">
        <v>75</v>
      </c>
      <c r="I165" t="s">
        <v>76</v>
      </c>
      <c r="J165" t="s">
        <v>77</v>
      </c>
      <c r="K165" t="s">
        <v>78</v>
      </c>
      <c r="L165" t="s">
        <v>75</v>
      </c>
      <c r="M165" t="s">
        <v>76</v>
      </c>
      <c r="N165" t="s">
        <v>709</v>
      </c>
      <c r="O165" t="s">
        <v>82</v>
      </c>
      <c r="P165" t="str">
        <f>"CT063473                      "</f>
        <v xml:space="preserve">CT063473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6.18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G165">
        <v>0</v>
      </c>
      <c r="BH165">
        <v>1</v>
      </c>
      <c r="BI165">
        <v>8.4</v>
      </c>
      <c r="BJ165">
        <v>12.9</v>
      </c>
      <c r="BK165">
        <v>13</v>
      </c>
      <c r="BL165">
        <v>70.06</v>
      </c>
      <c r="BM165">
        <v>10.51</v>
      </c>
      <c r="BN165">
        <v>80.569999999999993</v>
      </c>
      <c r="BO165">
        <v>80.569999999999993</v>
      </c>
      <c r="BQ165" t="s">
        <v>710</v>
      </c>
      <c r="BR165" t="s">
        <v>84</v>
      </c>
      <c r="BS165" s="2">
        <v>44182</v>
      </c>
      <c r="BT165" s="3">
        <v>0.41666666666666669</v>
      </c>
      <c r="BU165" t="s">
        <v>711</v>
      </c>
      <c r="BV165" t="s">
        <v>90</v>
      </c>
      <c r="BW165" t="s">
        <v>215</v>
      </c>
      <c r="BX165" t="s">
        <v>367</v>
      </c>
      <c r="BY165">
        <v>64497.16</v>
      </c>
      <c r="CC165" t="s">
        <v>76</v>
      </c>
      <c r="CD165">
        <v>7800</v>
      </c>
      <c r="CE165" t="s">
        <v>88</v>
      </c>
      <c r="CF165" s="2">
        <v>44183</v>
      </c>
      <c r="CI165">
        <v>1</v>
      </c>
      <c r="CJ165">
        <v>5</v>
      </c>
      <c r="CK165" t="s">
        <v>192</v>
      </c>
      <c r="CL165" t="s">
        <v>90</v>
      </c>
    </row>
    <row r="166" spans="1:90" x14ac:dyDescent="0.25">
      <c r="A166" t="s">
        <v>72</v>
      </c>
      <c r="B166" t="s">
        <v>73</v>
      </c>
      <c r="C166" t="s">
        <v>74</v>
      </c>
      <c r="E166" t="str">
        <f>"GAB2001272"</f>
        <v>GAB2001272</v>
      </c>
      <c r="F166" s="2">
        <v>44175</v>
      </c>
      <c r="G166">
        <v>202106</v>
      </c>
      <c r="H166" t="s">
        <v>75</v>
      </c>
      <c r="I166" t="s">
        <v>76</v>
      </c>
      <c r="J166" t="s">
        <v>77</v>
      </c>
      <c r="K166" t="s">
        <v>78</v>
      </c>
      <c r="L166" t="s">
        <v>355</v>
      </c>
      <c r="M166" t="s">
        <v>356</v>
      </c>
      <c r="N166" t="s">
        <v>712</v>
      </c>
      <c r="O166" t="s">
        <v>82</v>
      </c>
      <c r="P166" t="str">
        <f>"CT063479                      "</f>
        <v xml:space="preserve">CT063479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9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G166">
        <v>0</v>
      </c>
      <c r="BH166">
        <v>1</v>
      </c>
      <c r="BI166">
        <v>0.5</v>
      </c>
      <c r="BJ166">
        <v>2.2999999999999998</v>
      </c>
      <c r="BK166">
        <v>3</v>
      </c>
      <c r="BL166">
        <v>99.71</v>
      </c>
      <c r="BM166">
        <v>14.96</v>
      </c>
      <c r="BN166">
        <v>114.67</v>
      </c>
      <c r="BO166">
        <v>114.67</v>
      </c>
      <c r="BQ166" t="s">
        <v>713</v>
      </c>
      <c r="BR166" t="s">
        <v>84</v>
      </c>
      <c r="BS166" s="2">
        <v>44176</v>
      </c>
      <c r="BT166" s="3">
        <v>0.38194444444444442</v>
      </c>
      <c r="BU166" t="s">
        <v>714</v>
      </c>
      <c r="BV166" t="s">
        <v>86</v>
      </c>
      <c r="BY166">
        <v>11725.28</v>
      </c>
      <c r="CA166" t="s">
        <v>715</v>
      </c>
      <c r="CC166" t="s">
        <v>356</v>
      </c>
      <c r="CD166">
        <v>2194</v>
      </c>
      <c r="CE166" t="s">
        <v>88</v>
      </c>
      <c r="CF166" s="2">
        <v>44177</v>
      </c>
      <c r="CI166">
        <v>2</v>
      </c>
      <c r="CJ166">
        <v>1</v>
      </c>
      <c r="CK166" t="s">
        <v>89</v>
      </c>
      <c r="CL166" t="s">
        <v>90</v>
      </c>
    </row>
    <row r="167" spans="1:90" x14ac:dyDescent="0.25">
      <c r="A167" t="s">
        <v>72</v>
      </c>
      <c r="B167" t="s">
        <v>73</v>
      </c>
      <c r="C167" t="s">
        <v>74</v>
      </c>
      <c r="E167" t="str">
        <f>"GAB2001270"</f>
        <v>GAB2001270</v>
      </c>
      <c r="F167" s="2">
        <v>44175</v>
      </c>
      <c r="G167">
        <v>202106</v>
      </c>
      <c r="H167" t="s">
        <v>75</v>
      </c>
      <c r="I167" t="s">
        <v>76</v>
      </c>
      <c r="J167" t="s">
        <v>77</v>
      </c>
      <c r="K167" t="s">
        <v>78</v>
      </c>
      <c r="L167" t="s">
        <v>378</v>
      </c>
      <c r="M167" t="s">
        <v>379</v>
      </c>
      <c r="N167" t="s">
        <v>380</v>
      </c>
      <c r="O167" t="s">
        <v>313</v>
      </c>
      <c r="P167" t="str">
        <f>"CT063476                      "</f>
        <v xml:space="preserve">CT063476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3.43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G167">
        <v>0</v>
      </c>
      <c r="BH167">
        <v>1</v>
      </c>
      <c r="BI167">
        <v>0.2</v>
      </c>
      <c r="BJ167">
        <v>2.2000000000000002</v>
      </c>
      <c r="BK167">
        <v>3</v>
      </c>
      <c r="BL167">
        <v>36.14</v>
      </c>
      <c r="BM167">
        <v>5.42</v>
      </c>
      <c r="BN167">
        <v>41.56</v>
      </c>
      <c r="BO167">
        <v>41.56</v>
      </c>
      <c r="BQ167" t="s">
        <v>381</v>
      </c>
      <c r="BR167" t="s">
        <v>84</v>
      </c>
      <c r="BS167" s="2">
        <v>44176</v>
      </c>
      <c r="BT167" s="3">
        <v>0.41666666666666669</v>
      </c>
      <c r="BU167" t="s">
        <v>234</v>
      </c>
      <c r="BV167" t="s">
        <v>86</v>
      </c>
      <c r="BY167">
        <v>11232.39</v>
      </c>
      <c r="CC167" t="s">
        <v>379</v>
      </c>
      <c r="CD167">
        <v>7600</v>
      </c>
      <c r="CE167" t="s">
        <v>317</v>
      </c>
      <c r="CF167" s="2">
        <v>44179</v>
      </c>
      <c r="CI167">
        <v>1</v>
      </c>
      <c r="CJ167">
        <v>1</v>
      </c>
      <c r="CK167">
        <v>22</v>
      </c>
      <c r="CL167" t="s">
        <v>90</v>
      </c>
    </row>
    <row r="168" spans="1:90" x14ac:dyDescent="0.25">
      <c r="A168" t="s">
        <v>72</v>
      </c>
      <c r="B168" t="s">
        <v>73</v>
      </c>
      <c r="C168" t="s">
        <v>74</v>
      </c>
      <c r="E168" t="str">
        <f>"GAB2001290"</f>
        <v>GAB2001290</v>
      </c>
      <c r="F168" s="2">
        <v>44175</v>
      </c>
      <c r="G168">
        <v>202106</v>
      </c>
      <c r="H168" t="s">
        <v>75</v>
      </c>
      <c r="I168" t="s">
        <v>76</v>
      </c>
      <c r="J168" t="s">
        <v>77</v>
      </c>
      <c r="K168" t="s">
        <v>78</v>
      </c>
      <c r="L168" t="s">
        <v>75</v>
      </c>
      <c r="M168" t="s">
        <v>76</v>
      </c>
      <c r="N168" t="s">
        <v>351</v>
      </c>
      <c r="O168" t="s">
        <v>313</v>
      </c>
      <c r="P168" t="str">
        <f>"002779 002844                 "</f>
        <v xml:space="preserve">002779 002844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3.43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G168">
        <v>0</v>
      </c>
      <c r="BH168">
        <v>1</v>
      </c>
      <c r="BI168">
        <v>1.2</v>
      </c>
      <c r="BJ168">
        <v>2.6</v>
      </c>
      <c r="BK168">
        <v>3</v>
      </c>
      <c r="BL168">
        <v>36.14</v>
      </c>
      <c r="BM168">
        <v>5.42</v>
      </c>
      <c r="BN168">
        <v>41.56</v>
      </c>
      <c r="BO168">
        <v>41.56</v>
      </c>
      <c r="BQ168" t="s">
        <v>352</v>
      </c>
      <c r="BR168" t="s">
        <v>84</v>
      </c>
      <c r="BS168" s="2">
        <v>44176</v>
      </c>
      <c r="BT168" s="3">
        <v>0.4513888888888889</v>
      </c>
      <c r="BU168" t="s">
        <v>716</v>
      </c>
      <c r="BV168" t="s">
        <v>90</v>
      </c>
      <c r="BW168" t="s">
        <v>215</v>
      </c>
      <c r="BX168" t="s">
        <v>396</v>
      </c>
      <c r="BY168">
        <v>13066.2</v>
      </c>
      <c r="CA168" t="s">
        <v>342</v>
      </c>
      <c r="CC168" t="s">
        <v>76</v>
      </c>
      <c r="CD168">
        <v>7800</v>
      </c>
      <c r="CE168" t="s">
        <v>717</v>
      </c>
      <c r="CF168" s="2">
        <v>44179</v>
      </c>
      <c r="CI168">
        <v>1</v>
      </c>
      <c r="CJ168">
        <v>1</v>
      </c>
      <c r="CK168">
        <v>22</v>
      </c>
      <c r="CL168" t="s">
        <v>90</v>
      </c>
    </row>
    <row r="169" spans="1:90" x14ac:dyDescent="0.25">
      <c r="A169" t="s">
        <v>72</v>
      </c>
      <c r="B169" t="s">
        <v>73</v>
      </c>
      <c r="C169" t="s">
        <v>74</v>
      </c>
      <c r="E169" t="str">
        <f>"GAB2001280"</f>
        <v>GAB2001280</v>
      </c>
      <c r="F169" s="2">
        <v>44175</v>
      </c>
      <c r="G169">
        <v>202106</v>
      </c>
      <c r="H169" t="s">
        <v>75</v>
      </c>
      <c r="I169" t="s">
        <v>76</v>
      </c>
      <c r="J169" t="s">
        <v>77</v>
      </c>
      <c r="K169" t="s">
        <v>78</v>
      </c>
      <c r="L169" t="s">
        <v>280</v>
      </c>
      <c r="M169" t="s">
        <v>281</v>
      </c>
      <c r="N169" t="s">
        <v>718</v>
      </c>
      <c r="O169" t="s">
        <v>313</v>
      </c>
      <c r="P169" t="str">
        <f>"CT063472 CT063487             "</f>
        <v xml:space="preserve">CT063472 CT063487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61.51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G169">
        <v>0</v>
      </c>
      <c r="BH169">
        <v>2</v>
      </c>
      <c r="BI169">
        <v>11.3</v>
      </c>
      <c r="BJ169">
        <v>27.7</v>
      </c>
      <c r="BK169">
        <v>28</v>
      </c>
      <c r="BL169">
        <v>647.29999999999995</v>
      </c>
      <c r="BM169">
        <v>97.1</v>
      </c>
      <c r="BN169">
        <v>744.4</v>
      </c>
      <c r="BO169">
        <v>744.4</v>
      </c>
      <c r="BQ169" t="s">
        <v>719</v>
      </c>
      <c r="BR169" t="s">
        <v>84</v>
      </c>
      <c r="BS169" s="2">
        <v>44176</v>
      </c>
      <c r="BT169" s="3">
        <v>0.56944444444444442</v>
      </c>
      <c r="BU169" t="s">
        <v>720</v>
      </c>
      <c r="BV169" t="s">
        <v>90</v>
      </c>
      <c r="BY169">
        <v>138629.48000000001</v>
      </c>
      <c r="CA169" t="s">
        <v>721</v>
      </c>
      <c r="CC169" t="s">
        <v>281</v>
      </c>
      <c r="CD169">
        <v>5201</v>
      </c>
      <c r="CE169" t="s">
        <v>722</v>
      </c>
      <c r="CF169" s="2">
        <v>44176</v>
      </c>
      <c r="CI169">
        <v>1</v>
      </c>
      <c r="CJ169">
        <v>1</v>
      </c>
      <c r="CK169">
        <v>21</v>
      </c>
      <c r="CL169" t="s">
        <v>90</v>
      </c>
    </row>
    <row r="170" spans="1:90" x14ac:dyDescent="0.25">
      <c r="A170" t="s">
        <v>72</v>
      </c>
      <c r="B170" t="s">
        <v>73</v>
      </c>
      <c r="C170" t="s">
        <v>74</v>
      </c>
      <c r="E170" t="str">
        <f>"GAB2001275"</f>
        <v>GAB2001275</v>
      </c>
      <c r="F170" s="2">
        <v>44175</v>
      </c>
      <c r="G170">
        <v>202106</v>
      </c>
      <c r="H170" t="s">
        <v>75</v>
      </c>
      <c r="I170" t="s">
        <v>76</v>
      </c>
      <c r="J170" t="s">
        <v>77</v>
      </c>
      <c r="K170" t="s">
        <v>78</v>
      </c>
      <c r="L170" t="s">
        <v>91</v>
      </c>
      <c r="M170" t="s">
        <v>92</v>
      </c>
      <c r="N170" t="s">
        <v>219</v>
      </c>
      <c r="O170" t="s">
        <v>313</v>
      </c>
      <c r="P170" t="str">
        <f>"DULCIE THIS MUST BE DELIVERED "</f>
        <v xml:space="preserve">DULCIE THIS MUST BE DELIVERED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4.4000000000000004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G170">
        <v>0</v>
      </c>
      <c r="BH170">
        <v>1</v>
      </c>
      <c r="BI170">
        <v>0.2</v>
      </c>
      <c r="BJ170">
        <v>1.5</v>
      </c>
      <c r="BK170">
        <v>1.5</v>
      </c>
      <c r="BL170">
        <v>46.27</v>
      </c>
      <c r="BM170">
        <v>6.94</v>
      </c>
      <c r="BN170">
        <v>53.21</v>
      </c>
      <c r="BO170">
        <v>53.21</v>
      </c>
      <c r="BQ170" t="s">
        <v>723</v>
      </c>
      <c r="BR170" t="s">
        <v>84</v>
      </c>
      <c r="BS170" s="2">
        <v>44176</v>
      </c>
      <c r="BT170" s="3">
        <v>0.41805555555555557</v>
      </c>
      <c r="BU170" t="s">
        <v>724</v>
      </c>
      <c r="BV170" t="s">
        <v>86</v>
      </c>
      <c r="BY170">
        <v>7265.61</v>
      </c>
      <c r="CA170" t="s">
        <v>725</v>
      </c>
      <c r="CC170" t="s">
        <v>92</v>
      </c>
      <c r="CD170">
        <v>157</v>
      </c>
      <c r="CE170" t="s">
        <v>726</v>
      </c>
      <c r="CF170" s="2">
        <v>44176</v>
      </c>
      <c r="CI170">
        <v>1</v>
      </c>
      <c r="CJ170">
        <v>1</v>
      </c>
      <c r="CK170">
        <v>21</v>
      </c>
      <c r="CL170" t="s">
        <v>90</v>
      </c>
    </row>
    <row r="171" spans="1:90" x14ac:dyDescent="0.25">
      <c r="A171" t="s">
        <v>72</v>
      </c>
      <c r="B171" t="s">
        <v>73</v>
      </c>
      <c r="C171" t="s">
        <v>74</v>
      </c>
      <c r="E171" t="str">
        <f>"GAB2001273"</f>
        <v>GAB2001273</v>
      </c>
      <c r="F171" s="2">
        <v>44175</v>
      </c>
      <c r="G171">
        <v>202106</v>
      </c>
      <c r="H171" t="s">
        <v>75</v>
      </c>
      <c r="I171" t="s">
        <v>76</v>
      </c>
      <c r="J171" t="s">
        <v>77</v>
      </c>
      <c r="K171" t="s">
        <v>78</v>
      </c>
      <c r="L171" t="s">
        <v>587</v>
      </c>
      <c r="M171" t="s">
        <v>588</v>
      </c>
      <c r="N171" t="s">
        <v>589</v>
      </c>
      <c r="O171" t="s">
        <v>313</v>
      </c>
      <c r="P171" t="str">
        <f>"CT063478                      "</f>
        <v xml:space="preserve">CT063478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12.36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G171">
        <v>0</v>
      </c>
      <c r="BH171">
        <v>1</v>
      </c>
      <c r="BI171">
        <v>1.5</v>
      </c>
      <c r="BJ171">
        <v>2.7</v>
      </c>
      <c r="BK171">
        <v>3</v>
      </c>
      <c r="BL171">
        <v>130.12</v>
      </c>
      <c r="BM171">
        <v>19.52</v>
      </c>
      <c r="BN171">
        <v>149.63999999999999</v>
      </c>
      <c r="BO171">
        <v>149.63999999999999</v>
      </c>
      <c r="BQ171" t="s">
        <v>590</v>
      </c>
      <c r="BR171" t="s">
        <v>84</v>
      </c>
      <c r="BS171" s="2">
        <v>44176</v>
      </c>
      <c r="BT171" s="3">
        <v>0.40208333333333335</v>
      </c>
      <c r="BU171" t="s">
        <v>727</v>
      </c>
      <c r="BV171" t="s">
        <v>86</v>
      </c>
      <c r="BY171">
        <v>13693.33</v>
      </c>
      <c r="BZ171" t="s">
        <v>30</v>
      </c>
      <c r="CA171" t="s">
        <v>592</v>
      </c>
      <c r="CC171" t="s">
        <v>588</v>
      </c>
      <c r="CD171">
        <v>250</v>
      </c>
      <c r="CE171" t="s">
        <v>728</v>
      </c>
      <c r="CF171" s="2">
        <v>44176</v>
      </c>
      <c r="CI171">
        <v>1</v>
      </c>
      <c r="CJ171">
        <v>1</v>
      </c>
      <c r="CK171">
        <v>23</v>
      </c>
      <c r="CL171" t="s">
        <v>90</v>
      </c>
    </row>
    <row r="172" spans="1:90" x14ac:dyDescent="0.25">
      <c r="A172" t="s">
        <v>72</v>
      </c>
      <c r="B172" t="s">
        <v>73</v>
      </c>
      <c r="C172" t="s">
        <v>74</v>
      </c>
      <c r="E172" t="str">
        <f>"GAB2001279"</f>
        <v>GAB2001279</v>
      </c>
      <c r="F172" s="2">
        <v>44175</v>
      </c>
      <c r="G172">
        <v>202106</v>
      </c>
      <c r="H172" t="s">
        <v>75</v>
      </c>
      <c r="I172" t="s">
        <v>76</v>
      </c>
      <c r="J172" t="s">
        <v>77</v>
      </c>
      <c r="K172" t="s">
        <v>78</v>
      </c>
      <c r="L172" t="s">
        <v>75</v>
      </c>
      <c r="M172" t="s">
        <v>76</v>
      </c>
      <c r="N172" t="s">
        <v>361</v>
      </c>
      <c r="O172" t="s">
        <v>313</v>
      </c>
      <c r="P172" t="str">
        <f>"CT063491                      "</f>
        <v xml:space="preserve">CT063491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3.43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G172">
        <v>0</v>
      </c>
      <c r="BH172">
        <v>1</v>
      </c>
      <c r="BI172">
        <v>1.3</v>
      </c>
      <c r="BJ172">
        <v>2.5</v>
      </c>
      <c r="BK172">
        <v>3</v>
      </c>
      <c r="BL172">
        <v>36.14</v>
      </c>
      <c r="BM172">
        <v>5.42</v>
      </c>
      <c r="BN172">
        <v>41.56</v>
      </c>
      <c r="BO172">
        <v>41.56</v>
      </c>
      <c r="BQ172" t="s">
        <v>599</v>
      </c>
      <c r="BR172" t="s">
        <v>84</v>
      </c>
      <c r="BS172" s="2">
        <v>44176</v>
      </c>
      <c r="BT172" s="3">
        <v>0.62638888888888888</v>
      </c>
      <c r="BU172" t="s">
        <v>729</v>
      </c>
      <c r="BV172" t="s">
        <v>90</v>
      </c>
      <c r="BW172" t="s">
        <v>215</v>
      </c>
      <c r="BX172" t="s">
        <v>396</v>
      </c>
      <c r="BY172">
        <v>12546</v>
      </c>
      <c r="CA172" t="s">
        <v>600</v>
      </c>
      <c r="CC172" t="s">
        <v>76</v>
      </c>
      <c r="CD172">
        <v>7806</v>
      </c>
      <c r="CE172" t="s">
        <v>730</v>
      </c>
      <c r="CF172" s="2">
        <v>44179</v>
      </c>
      <c r="CI172">
        <v>1</v>
      </c>
      <c r="CJ172">
        <v>1</v>
      </c>
      <c r="CK172">
        <v>22</v>
      </c>
      <c r="CL172" t="s">
        <v>90</v>
      </c>
    </row>
    <row r="173" spans="1:90" x14ac:dyDescent="0.25">
      <c r="A173" t="s">
        <v>72</v>
      </c>
      <c r="B173" t="s">
        <v>73</v>
      </c>
      <c r="C173" t="s">
        <v>74</v>
      </c>
      <c r="E173" t="str">
        <f>"GAB2001282"</f>
        <v>GAB2001282</v>
      </c>
      <c r="F173" s="2">
        <v>44175</v>
      </c>
      <c r="G173">
        <v>202106</v>
      </c>
      <c r="H173" t="s">
        <v>75</v>
      </c>
      <c r="I173" t="s">
        <v>76</v>
      </c>
      <c r="J173" t="s">
        <v>77</v>
      </c>
      <c r="K173" t="s">
        <v>78</v>
      </c>
      <c r="L173" t="s">
        <v>91</v>
      </c>
      <c r="M173" t="s">
        <v>92</v>
      </c>
      <c r="N173" t="s">
        <v>731</v>
      </c>
      <c r="O173" t="s">
        <v>313</v>
      </c>
      <c r="P173" t="str">
        <f>"002841                        "</f>
        <v xml:space="preserve">002841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4.4000000000000004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G173">
        <v>0</v>
      </c>
      <c r="BH173">
        <v>1</v>
      </c>
      <c r="BI173">
        <v>0.7</v>
      </c>
      <c r="BJ173">
        <v>1.7</v>
      </c>
      <c r="BK173">
        <v>2</v>
      </c>
      <c r="BL173">
        <v>46.27</v>
      </c>
      <c r="BM173">
        <v>6.94</v>
      </c>
      <c r="BN173">
        <v>53.21</v>
      </c>
      <c r="BO173">
        <v>53.21</v>
      </c>
      <c r="BQ173" t="s">
        <v>732</v>
      </c>
      <c r="BR173" t="s">
        <v>84</v>
      </c>
      <c r="BS173" s="2">
        <v>44176</v>
      </c>
      <c r="BT173" s="3">
        <v>0.4375</v>
      </c>
      <c r="BU173" t="s">
        <v>733</v>
      </c>
      <c r="BV173" t="s">
        <v>86</v>
      </c>
      <c r="BY173">
        <v>8531.49</v>
      </c>
      <c r="CC173" t="s">
        <v>92</v>
      </c>
      <c r="CD173">
        <v>2</v>
      </c>
      <c r="CE173" t="s">
        <v>734</v>
      </c>
      <c r="CF173" s="2">
        <v>44179</v>
      </c>
      <c r="CI173">
        <v>1</v>
      </c>
      <c r="CJ173">
        <v>1</v>
      </c>
      <c r="CK173">
        <v>21</v>
      </c>
      <c r="CL173" t="s">
        <v>90</v>
      </c>
    </row>
    <row r="174" spans="1:90" x14ac:dyDescent="0.25">
      <c r="A174" t="s">
        <v>72</v>
      </c>
      <c r="B174" t="s">
        <v>73</v>
      </c>
      <c r="C174" t="s">
        <v>74</v>
      </c>
      <c r="E174" t="str">
        <f>"GAB2001278"</f>
        <v>GAB2001278</v>
      </c>
      <c r="F174" s="2">
        <v>44175</v>
      </c>
      <c r="G174">
        <v>202106</v>
      </c>
      <c r="H174" t="s">
        <v>75</v>
      </c>
      <c r="I174" t="s">
        <v>76</v>
      </c>
      <c r="J174" t="s">
        <v>77</v>
      </c>
      <c r="K174" t="s">
        <v>78</v>
      </c>
      <c r="L174" t="s">
        <v>165</v>
      </c>
      <c r="M174" t="s">
        <v>166</v>
      </c>
      <c r="N174" t="s">
        <v>402</v>
      </c>
      <c r="O174" t="s">
        <v>313</v>
      </c>
      <c r="P174" t="str">
        <f>"002790                        "</f>
        <v xml:space="preserve">002790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5.49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G174">
        <v>0</v>
      </c>
      <c r="BH174">
        <v>1</v>
      </c>
      <c r="BI174">
        <v>0.6</v>
      </c>
      <c r="BJ174">
        <v>2.2000000000000002</v>
      </c>
      <c r="BK174">
        <v>2.5</v>
      </c>
      <c r="BL174">
        <v>57.82</v>
      </c>
      <c r="BM174">
        <v>8.67</v>
      </c>
      <c r="BN174">
        <v>66.489999999999995</v>
      </c>
      <c r="BO174">
        <v>66.489999999999995</v>
      </c>
      <c r="BQ174" t="s">
        <v>403</v>
      </c>
      <c r="BR174" t="s">
        <v>84</v>
      </c>
      <c r="BS174" s="2">
        <v>44176</v>
      </c>
      <c r="BT174" s="3">
        <v>0.3430555555555555</v>
      </c>
      <c r="BU174" t="s">
        <v>735</v>
      </c>
      <c r="BV174" t="s">
        <v>86</v>
      </c>
      <c r="BY174">
        <v>10992</v>
      </c>
      <c r="CC174" t="s">
        <v>166</v>
      </c>
      <c r="CD174">
        <v>1619</v>
      </c>
      <c r="CE174" t="s">
        <v>354</v>
      </c>
      <c r="CF174" s="2">
        <v>44177</v>
      </c>
      <c r="CI174">
        <v>1</v>
      </c>
      <c r="CJ174">
        <v>1</v>
      </c>
      <c r="CK174">
        <v>21</v>
      </c>
      <c r="CL174" t="s">
        <v>90</v>
      </c>
    </row>
    <row r="175" spans="1:90" x14ac:dyDescent="0.25">
      <c r="A175" t="s">
        <v>72</v>
      </c>
      <c r="B175" t="s">
        <v>73</v>
      </c>
      <c r="C175" t="s">
        <v>74</v>
      </c>
      <c r="E175" t="str">
        <f>"GAB2001287"</f>
        <v>GAB2001287</v>
      </c>
      <c r="F175" s="2">
        <v>44175</v>
      </c>
      <c r="G175">
        <v>202106</v>
      </c>
      <c r="H175" t="s">
        <v>75</v>
      </c>
      <c r="I175" t="s">
        <v>76</v>
      </c>
      <c r="J175" t="s">
        <v>77</v>
      </c>
      <c r="K175" t="s">
        <v>78</v>
      </c>
      <c r="L175" t="s">
        <v>736</v>
      </c>
      <c r="M175" t="s">
        <v>736</v>
      </c>
      <c r="N175" t="s">
        <v>737</v>
      </c>
      <c r="O175" t="s">
        <v>313</v>
      </c>
      <c r="P175" t="str">
        <f>"CT063496                      "</f>
        <v xml:space="preserve">CT063496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7.69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G175">
        <v>0</v>
      </c>
      <c r="BH175">
        <v>1</v>
      </c>
      <c r="BI175">
        <v>0.2</v>
      </c>
      <c r="BJ175">
        <v>2.4</v>
      </c>
      <c r="BK175">
        <v>2.5</v>
      </c>
      <c r="BL175">
        <v>80.91</v>
      </c>
      <c r="BM175">
        <v>12.14</v>
      </c>
      <c r="BN175">
        <v>93.05</v>
      </c>
      <c r="BO175">
        <v>93.05</v>
      </c>
      <c r="BQ175" t="s">
        <v>633</v>
      </c>
      <c r="BR175" t="s">
        <v>84</v>
      </c>
      <c r="BS175" s="2">
        <v>44176</v>
      </c>
      <c r="BT175" s="3">
        <v>0.6479166666666667</v>
      </c>
      <c r="BU175" t="s">
        <v>738</v>
      </c>
      <c r="BV175" t="s">
        <v>90</v>
      </c>
      <c r="BW175" t="s">
        <v>628</v>
      </c>
      <c r="BX175" t="s">
        <v>739</v>
      </c>
      <c r="BY175">
        <v>11982.08</v>
      </c>
      <c r="CA175" t="s">
        <v>740</v>
      </c>
      <c r="CC175" t="s">
        <v>736</v>
      </c>
      <c r="CD175">
        <v>7655</v>
      </c>
      <c r="CE175" t="s">
        <v>317</v>
      </c>
      <c r="CF175" s="2">
        <v>44179</v>
      </c>
      <c r="CI175">
        <v>1</v>
      </c>
      <c r="CJ175">
        <v>1</v>
      </c>
      <c r="CK175">
        <v>24</v>
      </c>
      <c r="CL175" t="s">
        <v>90</v>
      </c>
    </row>
    <row r="176" spans="1:90" x14ac:dyDescent="0.25">
      <c r="A176" t="s">
        <v>72</v>
      </c>
      <c r="B176" t="s">
        <v>73</v>
      </c>
      <c r="C176" t="s">
        <v>74</v>
      </c>
      <c r="E176" t="str">
        <f>"GAB2001286"</f>
        <v>GAB2001286</v>
      </c>
      <c r="F176" s="2">
        <v>44175</v>
      </c>
      <c r="G176">
        <v>202106</v>
      </c>
      <c r="H176" t="s">
        <v>75</v>
      </c>
      <c r="I176" t="s">
        <v>76</v>
      </c>
      <c r="J176" t="s">
        <v>77</v>
      </c>
      <c r="K176" t="s">
        <v>78</v>
      </c>
      <c r="L176" t="s">
        <v>273</v>
      </c>
      <c r="M176" t="s">
        <v>274</v>
      </c>
      <c r="N176" t="s">
        <v>451</v>
      </c>
      <c r="O176" t="s">
        <v>313</v>
      </c>
      <c r="P176" t="str">
        <f>"CT063494                      "</f>
        <v xml:space="preserve">CT063494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8.52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G176">
        <v>0</v>
      </c>
      <c r="BH176">
        <v>1</v>
      </c>
      <c r="BI176">
        <v>0.2</v>
      </c>
      <c r="BJ176">
        <v>1.9</v>
      </c>
      <c r="BK176">
        <v>2</v>
      </c>
      <c r="BL176">
        <v>89.64</v>
      </c>
      <c r="BM176">
        <v>13.45</v>
      </c>
      <c r="BN176">
        <v>103.09</v>
      </c>
      <c r="BO176">
        <v>103.09</v>
      </c>
      <c r="BQ176" t="s">
        <v>452</v>
      </c>
      <c r="BR176" t="s">
        <v>84</v>
      </c>
      <c r="BS176" s="2">
        <v>44176</v>
      </c>
      <c r="BT176" s="3">
        <v>0.33333333333333331</v>
      </c>
      <c r="BU176" t="s">
        <v>741</v>
      </c>
      <c r="BV176" t="s">
        <v>86</v>
      </c>
      <c r="BY176">
        <v>9300.8799999999992</v>
      </c>
      <c r="BZ176" t="s">
        <v>30</v>
      </c>
      <c r="CA176" t="s">
        <v>278</v>
      </c>
      <c r="CC176" t="s">
        <v>274</v>
      </c>
      <c r="CD176">
        <v>1982</v>
      </c>
      <c r="CE176" t="s">
        <v>317</v>
      </c>
      <c r="CF176" s="2">
        <v>44177</v>
      </c>
      <c r="CI176">
        <v>1</v>
      </c>
      <c r="CJ176">
        <v>1</v>
      </c>
      <c r="CK176">
        <v>23</v>
      </c>
      <c r="CL176" t="s">
        <v>90</v>
      </c>
    </row>
    <row r="177" spans="1:90" x14ac:dyDescent="0.25">
      <c r="A177" t="s">
        <v>72</v>
      </c>
      <c r="B177" t="s">
        <v>73</v>
      </c>
      <c r="C177" t="s">
        <v>74</v>
      </c>
      <c r="E177" t="str">
        <f>"GAB2001284"</f>
        <v>GAB2001284</v>
      </c>
      <c r="F177" s="2">
        <v>44175</v>
      </c>
      <c r="G177">
        <v>202106</v>
      </c>
      <c r="H177" t="s">
        <v>75</v>
      </c>
      <c r="I177" t="s">
        <v>76</v>
      </c>
      <c r="J177" t="s">
        <v>77</v>
      </c>
      <c r="K177" t="s">
        <v>78</v>
      </c>
      <c r="L177" t="s">
        <v>75</v>
      </c>
      <c r="M177" t="s">
        <v>76</v>
      </c>
      <c r="N177" t="s">
        <v>398</v>
      </c>
      <c r="O177" t="s">
        <v>313</v>
      </c>
      <c r="P177" t="str">
        <f>"002842                        "</f>
        <v xml:space="preserve">002842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3.43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G177">
        <v>0</v>
      </c>
      <c r="BH177">
        <v>1</v>
      </c>
      <c r="BI177">
        <v>0.9</v>
      </c>
      <c r="BJ177">
        <v>1.9</v>
      </c>
      <c r="BK177">
        <v>2</v>
      </c>
      <c r="BL177">
        <v>36.14</v>
      </c>
      <c r="BM177">
        <v>5.42</v>
      </c>
      <c r="BN177">
        <v>41.56</v>
      </c>
      <c r="BO177">
        <v>41.56</v>
      </c>
      <c r="BQ177" t="s">
        <v>132</v>
      </c>
      <c r="BR177" t="s">
        <v>84</v>
      </c>
      <c r="BS177" s="2">
        <v>44176</v>
      </c>
      <c r="BT177" s="3">
        <v>0.38958333333333334</v>
      </c>
      <c r="BU177" t="s">
        <v>742</v>
      </c>
      <c r="BV177" t="s">
        <v>86</v>
      </c>
      <c r="BY177">
        <v>9720.48</v>
      </c>
      <c r="CA177" t="s">
        <v>600</v>
      </c>
      <c r="CC177" t="s">
        <v>76</v>
      </c>
      <c r="CD177">
        <v>7975</v>
      </c>
      <c r="CE177" t="s">
        <v>400</v>
      </c>
      <c r="CF177" s="2">
        <v>44179</v>
      </c>
      <c r="CI177">
        <v>1</v>
      </c>
      <c r="CJ177">
        <v>1</v>
      </c>
      <c r="CK177">
        <v>22</v>
      </c>
      <c r="CL177" t="s">
        <v>90</v>
      </c>
    </row>
    <row r="178" spans="1:90" x14ac:dyDescent="0.25">
      <c r="A178" t="s">
        <v>72</v>
      </c>
      <c r="B178" t="s">
        <v>73</v>
      </c>
      <c r="C178" t="s">
        <v>74</v>
      </c>
      <c r="E178" t="str">
        <f>"GAB2001283"</f>
        <v>GAB2001283</v>
      </c>
      <c r="F178" s="2">
        <v>44175</v>
      </c>
      <c r="G178">
        <v>202106</v>
      </c>
      <c r="H178" t="s">
        <v>75</v>
      </c>
      <c r="I178" t="s">
        <v>76</v>
      </c>
      <c r="J178" t="s">
        <v>77</v>
      </c>
      <c r="K178" t="s">
        <v>78</v>
      </c>
      <c r="L178" t="s">
        <v>75</v>
      </c>
      <c r="M178" t="s">
        <v>76</v>
      </c>
      <c r="N178" t="s">
        <v>495</v>
      </c>
      <c r="O178" t="s">
        <v>313</v>
      </c>
      <c r="P178" t="str">
        <f>"002840                        "</f>
        <v xml:space="preserve">002840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3.43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G178">
        <v>0</v>
      </c>
      <c r="BH178">
        <v>1</v>
      </c>
      <c r="BI178">
        <v>0.1</v>
      </c>
      <c r="BJ178">
        <v>2.1</v>
      </c>
      <c r="BK178">
        <v>3</v>
      </c>
      <c r="BL178">
        <v>36.14</v>
      </c>
      <c r="BM178">
        <v>5.42</v>
      </c>
      <c r="BN178">
        <v>41.56</v>
      </c>
      <c r="BO178">
        <v>41.56</v>
      </c>
      <c r="BQ178" t="s">
        <v>743</v>
      </c>
      <c r="BR178" t="s">
        <v>84</v>
      </c>
      <c r="BS178" s="2">
        <v>44176</v>
      </c>
      <c r="BT178" s="3">
        <v>0.59652777777777777</v>
      </c>
      <c r="BU178" t="s">
        <v>744</v>
      </c>
      <c r="BV178" t="s">
        <v>90</v>
      </c>
      <c r="BW178" t="s">
        <v>215</v>
      </c>
      <c r="BX178" t="s">
        <v>396</v>
      </c>
      <c r="BY178">
        <v>10637.33</v>
      </c>
      <c r="CA178" t="s">
        <v>342</v>
      </c>
      <c r="CC178" t="s">
        <v>76</v>
      </c>
      <c r="CD178">
        <v>7945</v>
      </c>
      <c r="CE178" t="s">
        <v>338</v>
      </c>
      <c r="CF178" s="2">
        <v>44179</v>
      </c>
      <c r="CI178">
        <v>1</v>
      </c>
      <c r="CJ178">
        <v>1</v>
      </c>
      <c r="CK178">
        <v>22</v>
      </c>
      <c r="CL178" t="s">
        <v>90</v>
      </c>
    </row>
    <row r="179" spans="1:90" x14ac:dyDescent="0.25">
      <c r="A179" t="s">
        <v>72</v>
      </c>
      <c r="B179" t="s">
        <v>73</v>
      </c>
      <c r="C179" t="s">
        <v>74</v>
      </c>
      <c r="E179" t="str">
        <f>"GAB2001276"</f>
        <v>GAB2001276</v>
      </c>
      <c r="F179" s="2">
        <v>44175</v>
      </c>
      <c r="G179">
        <v>202106</v>
      </c>
      <c r="H179" t="s">
        <v>75</v>
      </c>
      <c r="I179" t="s">
        <v>76</v>
      </c>
      <c r="J179" t="s">
        <v>77</v>
      </c>
      <c r="K179" t="s">
        <v>78</v>
      </c>
      <c r="L179" t="s">
        <v>114</v>
      </c>
      <c r="M179" t="s">
        <v>115</v>
      </c>
      <c r="N179" t="s">
        <v>745</v>
      </c>
      <c r="O179" t="s">
        <v>313</v>
      </c>
      <c r="P179" t="str">
        <f>"CT063485                      "</f>
        <v xml:space="preserve">CT063485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6.59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G179">
        <v>0</v>
      </c>
      <c r="BH179">
        <v>1</v>
      </c>
      <c r="BI179">
        <v>0.2</v>
      </c>
      <c r="BJ179">
        <v>2.7</v>
      </c>
      <c r="BK179">
        <v>3</v>
      </c>
      <c r="BL179">
        <v>69.38</v>
      </c>
      <c r="BM179">
        <v>10.41</v>
      </c>
      <c r="BN179">
        <v>79.790000000000006</v>
      </c>
      <c r="BO179">
        <v>79.790000000000006</v>
      </c>
      <c r="BQ179" t="s">
        <v>746</v>
      </c>
      <c r="BR179" t="s">
        <v>84</v>
      </c>
      <c r="BS179" s="2">
        <v>44176</v>
      </c>
      <c r="BT179" s="3">
        <v>0.41666666666666669</v>
      </c>
      <c r="BU179" t="s">
        <v>747</v>
      </c>
      <c r="BV179" t="s">
        <v>86</v>
      </c>
      <c r="BY179">
        <v>13732.18</v>
      </c>
      <c r="BZ179" t="s">
        <v>30</v>
      </c>
      <c r="CA179" t="s">
        <v>598</v>
      </c>
      <c r="CC179" t="s">
        <v>115</v>
      </c>
      <c r="CD179">
        <v>1863</v>
      </c>
      <c r="CE179" t="s">
        <v>317</v>
      </c>
      <c r="CF179" s="2">
        <v>44177</v>
      </c>
      <c r="CI179">
        <v>1</v>
      </c>
      <c r="CJ179">
        <v>1</v>
      </c>
      <c r="CK179">
        <v>21</v>
      </c>
      <c r="CL179" t="s">
        <v>90</v>
      </c>
    </row>
    <row r="180" spans="1:90" x14ac:dyDescent="0.25">
      <c r="A180" t="s">
        <v>72</v>
      </c>
      <c r="B180" t="s">
        <v>73</v>
      </c>
      <c r="C180" t="s">
        <v>74</v>
      </c>
      <c r="E180" t="str">
        <f>"009940543496"</f>
        <v>009940543496</v>
      </c>
      <c r="F180" s="2">
        <v>44176</v>
      </c>
      <c r="G180">
        <v>202106</v>
      </c>
      <c r="H180" t="s">
        <v>91</v>
      </c>
      <c r="I180" t="s">
        <v>92</v>
      </c>
      <c r="J180" t="s">
        <v>528</v>
      </c>
      <c r="K180" t="s">
        <v>78</v>
      </c>
      <c r="L180" t="s">
        <v>748</v>
      </c>
      <c r="M180" t="s">
        <v>749</v>
      </c>
      <c r="N180" t="s">
        <v>750</v>
      </c>
      <c r="O180" t="s">
        <v>82</v>
      </c>
      <c r="P180" t="str">
        <f>"NA                            "</f>
        <v xml:space="preserve">NA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13.19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G180">
        <v>0</v>
      </c>
      <c r="BH180">
        <v>1</v>
      </c>
      <c r="BI180">
        <v>0.9</v>
      </c>
      <c r="BJ180">
        <v>2.1</v>
      </c>
      <c r="BK180">
        <v>3</v>
      </c>
      <c r="BL180">
        <v>143.80000000000001</v>
      </c>
      <c r="BM180">
        <v>21.57</v>
      </c>
      <c r="BN180">
        <v>165.37</v>
      </c>
      <c r="BO180">
        <v>165.37</v>
      </c>
      <c r="BQ180" t="s">
        <v>751</v>
      </c>
      <c r="BR180" t="s">
        <v>608</v>
      </c>
      <c r="BS180" s="2">
        <v>44180</v>
      </c>
      <c r="BT180" s="3">
        <v>0.58333333333333337</v>
      </c>
      <c r="BU180" t="s">
        <v>752</v>
      </c>
      <c r="BV180" t="s">
        <v>86</v>
      </c>
      <c r="BY180">
        <v>10626.55</v>
      </c>
      <c r="CC180" t="s">
        <v>749</v>
      </c>
      <c r="CD180">
        <v>6674</v>
      </c>
      <c r="CE180" t="s">
        <v>88</v>
      </c>
      <c r="CF180" s="2">
        <v>44183</v>
      </c>
      <c r="CI180">
        <v>0</v>
      </c>
      <c r="CJ180">
        <v>0</v>
      </c>
      <c r="CK180" t="s">
        <v>134</v>
      </c>
      <c r="CL180" t="s">
        <v>90</v>
      </c>
    </row>
    <row r="181" spans="1:90" x14ac:dyDescent="0.25">
      <c r="A181" t="s">
        <v>72</v>
      </c>
      <c r="B181" t="s">
        <v>73</v>
      </c>
      <c r="C181" t="s">
        <v>74</v>
      </c>
      <c r="E181" t="str">
        <f>"GAB2001294"</f>
        <v>GAB2001294</v>
      </c>
      <c r="F181" s="2">
        <v>44176</v>
      </c>
      <c r="G181">
        <v>202106</v>
      </c>
      <c r="H181" t="s">
        <v>75</v>
      </c>
      <c r="I181" t="s">
        <v>76</v>
      </c>
      <c r="J181" t="s">
        <v>77</v>
      </c>
      <c r="K181" t="s">
        <v>78</v>
      </c>
      <c r="L181" t="s">
        <v>152</v>
      </c>
      <c r="M181" t="s">
        <v>153</v>
      </c>
      <c r="N181" t="s">
        <v>753</v>
      </c>
      <c r="O181" t="s">
        <v>82</v>
      </c>
      <c r="P181" t="str">
        <f>"CT063386                      "</f>
        <v xml:space="preserve">CT063386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35.97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G181">
        <v>0</v>
      </c>
      <c r="BH181">
        <v>3</v>
      </c>
      <c r="BI181">
        <v>36.9</v>
      </c>
      <c r="BJ181">
        <v>84.3</v>
      </c>
      <c r="BK181">
        <v>85</v>
      </c>
      <c r="BL181">
        <v>383.58</v>
      </c>
      <c r="BM181">
        <v>57.54</v>
      </c>
      <c r="BN181">
        <v>441.12</v>
      </c>
      <c r="BO181">
        <v>441.12</v>
      </c>
      <c r="BQ181" t="s">
        <v>754</v>
      </c>
      <c r="BR181" t="s">
        <v>84</v>
      </c>
      <c r="BS181" s="2">
        <v>44186</v>
      </c>
      <c r="BT181" s="3">
        <v>0.41666666666666669</v>
      </c>
      <c r="BU181" t="s">
        <v>755</v>
      </c>
      <c r="BV181" t="s">
        <v>90</v>
      </c>
      <c r="BW181" t="s">
        <v>96</v>
      </c>
      <c r="BX181" t="s">
        <v>756</v>
      </c>
      <c r="BY181">
        <v>421747.48</v>
      </c>
      <c r="CC181" t="s">
        <v>153</v>
      </c>
      <c r="CD181">
        <v>9301</v>
      </c>
      <c r="CE181" t="s">
        <v>88</v>
      </c>
      <c r="CF181" s="2">
        <v>44187</v>
      </c>
      <c r="CI181">
        <v>2</v>
      </c>
      <c r="CJ181">
        <v>6</v>
      </c>
      <c r="CK181" t="s">
        <v>89</v>
      </c>
      <c r="CL181" t="s">
        <v>90</v>
      </c>
    </row>
    <row r="182" spans="1:90" x14ac:dyDescent="0.25">
      <c r="A182" t="s">
        <v>72</v>
      </c>
      <c r="B182" t="s">
        <v>73</v>
      </c>
      <c r="C182" t="s">
        <v>74</v>
      </c>
      <c r="E182" t="str">
        <f>"GAB2001292"</f>
        <v>GAB2001292</v>
      </c>
      <c r="F182" s="2">
        <v>44176</v>
      </c>
      <c r="G182">
        <v>202106</v>
      </c>
      <c r="H182" t="s">
        <v>75</v>
      </c>
      <c r="I182" t="s">
        <v>76</v>
      </c>
      <c r="J182" t="s">
        <v>77</v>
      </c>
      <c r="K182" t="s">
        <v>78</v>
      </c>
      <c r="L182" t="s">
        <v>757</v>
      </c>
      <c r="M182" t="s">
        <v>758</v>
      </c>
      <c r="N182" t="s">
        <v>759</v>
      </c>
      <c r="O182" t="s">
        <v>82</v>
      </c>
      <c r="P182" t="str">
        <f>"CT063502                      "</f>
        <v xml:space="preserve">CT063502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12.36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G182">
        <v>0</v>
      </c>
      <c r="BH182">
        <v>1</v>
      </c>
      <c r="BI182">
        <v>1.9</v>
      </c>
      <c r="BJ182">
        <v>2.7</v>
      </c>
      <c r="BK182">
        <v>3</v>
      </c>
      <c r="BL182">
        <v>135.12</v>
      </c>
      <c r="BM182">
        <v>20.27</v>
      </c>
      <c r="BN182">
        <v>155.38999999999999</v>
      </c>
      <c r="BO182">
        <v>155.38999999999999</v>
      </c>
      <c r="BQ182" t="s">
        <v>132</v>
      </c>
      <c r="BR182" t="s">
        <v>84</v>
      </c>
      <c r="BS182" s="2">
        <v>44180</v>
      </c>
      <c r="BT182" s="3">
        <v>0.41666666666666669</v>
      </c>
      <c r="BU182" t="s">
        <v>482</v>
      </c>
      <c r="BV182" t="s">
        <v>86</v>
      </c>
      <c r="BY182">
        <v>13291.25</v>
      </c>
      <c r="CC182" t="s">
        <v>758</v>
      </c>
      <c r="CD182">
        <v>5600</v>
      </c>
      <c r="CE182" t="s">
        <v>88</v>
      </c>
      <c r="CF182" s="2">
        <v>44187</v>
      </c>
      <c r="CI182">
        <v>4</v>
      </c>
      <c r="CJ182">
        <v>2</v>
      </c>
      <c r="CK182" t="s">
        <v>654</v>
      </c>
      <c r="CL182" t="s">
        <v>90</v>
      </c>
    </row>
    <row r="183" spans="1:90" x14ac:dyDescent="0.25">
      <c r="A183" t="s">
        <v>72</v>
      </c>
      <c r="B183" t="s">
        <v>73</v>
      </c>
      <c r="C183" t="s">
        <v>74</v>
      </c>
      <c r="E183" t="str">
        <f>"GAB2001307"</f>
        <v>GAB2001307</v>
      </c>
      <c r="F183" s="2">
        <v>44176</v>
      </c>
      <c r="G183">
        <v>202106</v>
      </c>
      <c r="H183" t="s">
        <v>75</v>
      </c>
      <c r="I183" t="s">
        <v>76</v>
      </c>
      <c r="J183" t="s">
        <v>77</v>
      </c>
      <c r="K183" t="s">
        <v>78</v>
      </c>
      <c r="L183" t="s">
        <v>145</v>
      </c>
      <c r="M183" t="s">
        <v>146</v>
      </c>
      <c r="N183" t="s">
        <v>212</v>
      </c>
      <c r="O183" t="s">
        <v>82</v>
      </c>
      <c r="P183" t="str">
        <f>"ct063516                      "</f>
        <v xml:space="preserve">ct063516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8.93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G183">
        <v>0</v>
      </c>
      <c r="BH183">
        <v>1</v>
      </c>
      <c r="BI183">
        <v>7.4</v>
      </c>
      <c r="BJ183">
        <v>12.1</v>
      </c>
      <c r="BK183">
        <v>13</v>
      </c>
      <c r="BL183">
        <v>98.97</v>
      </c>
      <c r="BM183">
        <v>14.85</v>
      </c>
      <c r="BN183">
        <v>113.82</v>
      </c>
      <c r="BO183">
        <v>113.82</v>
      </c>
      <c r="BQ183" t="s">
        <v>760</v>
      </c>
      <c r="BR183" t="s">
        <v>84</v>
      </c>
      <c r="BS183" s="2">
        <v>44179</v>
      </c>
      <c r="BT183" s="3">
        <v>0.41666666666666669</v>
      </c>
      <c r="BU183" t="s">
        <v>761</v>
      </c>
      <c r="BV183" t="s">
        <v>86</v>
      </c>
      <c r="BY183">
        <v>60630.3</v>
      </c>
      <c r="CA183" t="s">
        <v>217</v>
      </c>
      <c r="CC183" t="s">
        <v>146</v>
      </c>
      <c r="CD183">
        <v>6001</v>
      </c>
      <c r="CE183" t="s">
        <v>88</v>
      </c>
      <c r="CF183" s="2">
        <v>44179</v>
      </c>
      <c r="CI183">
        <v>2</v>
      </c>
      <c r="CJ183">
        <v>1</v>
      </c>
      <c r="CK183" t="s">
        <v>151</v>
      </c>
      <c r="CL183" t="s">
        <v>90</v>
      </c>
    </row>
    <row r="184" spans="1:90" x14ac:dyDescent="0.25">
      <c r="A184" t="s">
        <v>72</v>
      </c>
      <c r="B184" t="s">
        <v>73</v>
      </c>
      <c r="C184" t="s">
        <v>74</v>
      </c>
      <c r="E184" t="str">
        <f>"GAB2001301"</f>
        <v>GAB2001301</v>
      </c>
      <c r="F184" s="2">
        <v>44176</v>
      </c>
      <c r="G184">
        <v>202106</v>
      </c>
      <c r="H184" t="s">
        <v>75</v>
      </c>
      <c r="I184" t="s">
        <v>76</v>
      </c>
      <c r="J184" t="s">
        <v>77</v>
      </c>
      <c r="K184" t="s">
        <v>78</v>
      </c>
      <c r="L184" t="s">
        <v>91</v>
      </c>
      <c r="M184" t="s">
        <v>92</v>
      </c>
      <c r="N184" t="s">
        <v>762</v>
      </c>
      <c r="O184" t="s">
        <v>82</v>
      </c>
      <c r="P184" t="str">
        <f>"CT063316                      "</f>
        <v xml:space="preserve">CT063316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9.3800000000000008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G184">
        <v>0</v>
      </c>
      <c r="BH184">
        <v>1</v>
      </c>
      <c r="BI184">
        <v>14.2</v>
      </c>
      <c r="BJ184">
        <v>15.1</v>
      </c>
      <c r="BK184">
        <v>16</v>
      </c>
      <c r="BL184">
        <v>103.76</v>
      </c>
      <c r="BM184">
        <v>15.56</v>
      </c>
      <c r="BN184">
        <v>119.32</v>
      </c>
      <c r="BO184">
        <v>119.32</v>
      </c>
      <c r="BQ184" t="s">
        <v>763</v>
      </c>
      <c r="BR184" t="s">
        <v>84</v>
      </c>
      <c r="BS184" s="2">
        <v>44180</v>
      </c>
      <c r="BT184" s="3">
        <v>0.53819444444444442</v>
      </c>
      <c r="BU184" t="s">
        <v>764</v>
      </c>
      <c r="BV184" t="s">
        <v>86</v>
      </c>
      <c r="BY184">
        <v>75640.95</v>
      </c>
      <c r="CA184" t="s">
        <v>765</v>
      </c>
      <c r="CC184" t="s">
        <v>92</v>
      </c>
      <c r="CD184">
        <v>1</v>
      </c>
      <c r="CE184" t="s">
        <v>88</v>
      </c>
      <c r="CF184" s="2">
        <v>44180</v>
      </c>
      <c r="CI184">
        <v>2</v>
      </c>
      <c r="CJ184">
        <v>2</v>
      </c>
      <c r="CK184" t="s">
        <v>89</v>
      </c>
      <c r="CL184" t="s">
        <v>90</v>
      </c>
    </row>
    <row r="185" spans="1:90" x14ac:dyDescent="0.25">
      <c r="A185" t="s">
        <v>72</v>
      </c>
      <c r="B185" t="s">
        <v>73</v>
      </c>
      <c r="C185" t="s">
        <v>74</v>
      </c>
      <c r="E185" t="str">
        <f>"GAB2001299"</f>
        <v>GAB2001299</v>
      </c>
      <c r="F185" s="2">
        <v>44176</v>
      </c>
      <c r="G185">
        <v>202106</v>
      </c>
      <c r="H185" t="s">
        <v>75</v>
      </c>
      <c r="I185" t="s">
        <v>76</v>
      </c>
      <c r="J185" t="s">
        <v>77</v>
      </c>
      <c r="K185" t="s">
        <v>78</v>
      </c>
      <c r="L185" t="s">
        <v>469</v>
      </c>
      <c r="M185" t="s">
        <v>470</v>
      </c>
      <c r="N185" t="s">
        <v>766</v>
      </c>
      <c r="O185" t="s">
        <v>82</v>
      </c>
      <c r="P185" t="str">
        <f>"CT063511                      "</f>
        <v xml:space="preserve">CT063511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10.72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G185">
        <v>0</v>
      </c>
      <c r="BH185">
        <v>1</v>
      </c>
      <c r="BI185">
        <v>0.5</v>
      </c>
      <c r="BJ185">
        <v>3.3</v>
      </c>
      <c r="BK185">
        <v>4</v>
      </c>
      <c r="BL185">
        <v>117.78</v>
      </c>
      <c r="BM185">
        <v>17.670000000000002</v>
      </c>
      <c r="BN185">
        <v>135.44999999999999</v>
      </c>
      <c r="BO185">
        <v>135.44999999999999</v>
      </c>
      <c r="BQ185" t="s">
        <v>767</v>
      </c>
      <c r="BR185" t="s">
        <v>84</v>
      </c>
      <c r="BS185" s="2">
        <v>44179</v>
      </c>
      <c r="BT185" s="3">
        <v>0.5131944444444444</v>
      </c>
      <c r="BU185" t="s">
        <v>768</v>
      </c>
      <c r="BV185" t="s">
        <v>86</v>
      </c>
      <c r="BY185">
        <v>16383.51</v>
      </c>
      <c r="CA185" t="s">
        <v>610</v>
      </c>
      <c r="CC185" t="s">
        <v>470</v>
      </c>
      <c r="CD185">
        <v>1200</v>
      </c>
      <c r="CE185" t="s">
        <v>88</v>
      </c>
      <c r="CI185">
        <v>3</v>
      </c>
      <c r="CJ185">
        <v>1</v>
      </c>
      <c r="CK185" t="s">
        <v>279</v>
      </c>
      <c r="CL185" t="s">
        <v>90</v>
      </c>
    </row>
    <row r="186" spans="1:90" x14ac:dyDescent="0.25">
      <c r="A186" t="s">
        <v>72</v>
      </c>
      <c r="B186" t="s">
        <v>73</v>
      </c>
      <c r="C186" t="s">
        <v>74</v>
      </c>
      <c r="E186" t="str">
        <f>"GAB2001298"</f>
        <v>GAB2001298</v>
      </c>
      <c r="F186" s="2">
        <v>44176</v>
      </c>
      <c r="G186">
        <v>202106</v>
      </c>
      <c r="H186" t="s">
        <v>75</v>
      </c>
      <c r="I186" t="s">
        <v>76</v>
      </c>
      <c r="J186" t="s">
        <v>77</v>
      </c>
      <c r="K186" t="s">
        <v>78</v>
      </c>
      <c r="L186" t="s">
        <v>226</v>
      </c>
      <c r="M186" t="s">
        <v>227</v>
      </c>
      <c r="N186" t="s">
        <v>228</v>
      </c>
      <c r="O186" t="s">
        <v>82</v>
      </c>
      <c r="P186" t="str">
        <f>"CT063509 CT063510             "</f>
        <v xml:space="preserve">CT063509 CT063510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18.63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G186">
        <v>0</v>
      </c>
      <c r="BH186">
        <v>2</v>
      </c>
      <c r="BI186">
        <v>22.2</v>
      </c>
      <c r="BJ186">
        <v>39.299999999999997</v>
      </c>
      <c r="BK186">
        <v>40</v>
      </c>
      <c r="BL186">
        <v>201.09</v>
      </c>
      <c r="BM186">
        <v>30.16</v>
      </c>
      <c r="BN186">
        <v>231.25</v>
      </c>
      <c r="BO186">
        <v>231.25</v>
      </c>
      <c r="BQ186" t="s">
        <v>533</v>
      </c>
      <c r="BR186" t="s">
        <v>84</v>
      </c>
      <c r="BS186" s="2">
        <v>44179</v>
      </c>
      <c r="BT186" s="3">
        <v>0.40902777777777777</v>
      </c>
      <c r="BU186" t="s">
        <v>230</v>
      </c>
      <c r="BV186" t="s">
        <v>86</v>
      </c>
      <c r="BY186">
        <v>196524.36</v>
      </c>
      <c r="CA186" t="s">
        <v>231</v>
      </c>
      <c r="CC186" t="s">
        <v>227</v>
      </c>
      <c r="CD186">
        <v>1459</v>
      </c>
      <c r="CE186" t="s">
        <v>88</v>
      </c>
      <c r="CF186" s="2">
        <v>44180</v>
      </c>
      <c r="CI186">
        <v>2</v>
      </c>
      <c r="CJ186">
        <v>1</v>
      </c>
      <c r="CK186" t="s">
        <v>89</v>
      </c>
      <c r="CL186" t="s">
        <v>90</v>
      </c>
    </row>
    <row r="187" spans="1:90" x14ac:dyDescent="0.25">
      <c r="A187" t="s">
        <v>72</v>
      </c>
      <c r="B187" t="s">
        <v>73</v>
      </c>
      <c r="C187" t="s">
        <v>74</v>
      </c>
      <c r="E187" t="str">
        <f>"GAB2001297"</f>
        <v>GAB2001297</v>
      </c>
      <c r="F187" s="2">
        <v>44176</v>
      </c>
      <c r="G187">
        <v>202106</v>
      </c>
      <c r="H187" t="s">
        <v>75</v>
      </c>
      <c r="I187" t="s">
        <v>76</v>
      </c>
      <c r="J187" t="s">
        <v>77</v>
      </c>
      <c r="K187" t="s">
        <v>78</v>
      </c>
      <c r="L187" t="s">
        <v>114</v>
      </c>
      <c r="M187" t="s">
        <v>115</v>
      </c>
      <c r="N187" t="s">
        <v>769</v>
      </c>
      <c r="O187" t="s">
        <v>82</v>
      </c>
      <c r="P187" t="str">
        <f>"CT063486                      "</f>
        <v xml:space="preserve">CT063486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9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G187">
        <v>0</v>
      </c>
      <c r="BH187">
        <v>1</v>
      </c>
      <c r="BI187">
        <v>0.4</v>
      </c>
      <c r="BJ187">
        <v>2.6</v>
      </c>
      <c r="BK187">
        <v>3</v>
      </c>
      <c r="BL187">
        <v>99.71</v>
      </c>
      <c r="BM187">
        <v>14.96</v>
      </c>
      <c r="BN187">
        <v>114.67</v>
      </c>
      <c r="BO187">
        <v>114.67</v>
      </c>
      <c r="BQ187" t="s">
        <v>770</v>
      </c>
      <c r="BR187" t="s">
        <v>84</v>
      </c>
      <c r="BS187" s="2">
        <v>44179</v>
      </c>
      <c r="BT187" s="3">
        <v>0.37638888888888888</v>
      </c>
      <c r="BU187" t="s">
        <v>771</v>
      </c>
      <c r="BV187" t="s">
        <v>86</v>
      </c>
      <c r="BY187">
        <v>13001.52</v>
      </c>
      <c r="CA187" t="s">
        <v>772</v>
      </c>
      <c r="CC187" t="s">
        <v>115</v>
      </c>
      <c r="CD187">
        <v>2092</v>
      </c>
      <c r="CE187" t="s">
        <v>88</v>
      </c>
      <c r="CF187" s="2">
        <v>44179</v>
      </c>
      <c r="CI187">
        <v>2</v>
      </c>
      <c r="CJ187">
        <v>1</v>
      </c>
      <c r="CK187" t="s">
        <v>89</v>
      </c>
      <c r="CL187" t="s">
        <v>90</v>
      </c>
    </row>
    <row r="188" spans="1:90" x14ac:dyDescent="0.25">
      <c r="A188" t="s">
        <v>72</v>
      </c>
      <c r="B188" t="s">
        <v>73</v>
      </c>
      <c r="C188" t="s">
        <v>74</v>
      </c>
      <c r="E188" t="str">
        <f>"GAB2001305"</f>
        <v>GAB2001305</v>
      </c>
      <c r="F188" s="2">
        <v>44176</v>
      </c>
      <c r="G188">
        <v>202106</v>
      </c>
      <c r="H188" t="s">
        <v>75</v>
      </c>
      <c r="I188" t="s">
        <v>76</v>
      </c>
      <c r="J188" t="s">
        <v>77</v>
      </c>
      <c r="K188" t="s">
        <v>78</v>
      </c>
      <c r="L188" t="s">
        <v>135</v>
      </c>
      <c r="M188" t="s">
        <v>136</v>
      </c>
      <c r="N188" t="s">
        <v>773</v>
      </c>
      <c r="O188" t="s">
        <v>313</v>
      </c>
      <c r="P188" t="str">
        <f>"002849                        "</f>
        <v xml:space="preserve">002849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4.4000000000000004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G188">
        <v>0</v>
      </c>
      <c r="BH188">
        <v>1</v>
      </c>
      <c r="BI188">
        <v>1.2</v>
      </c>
      <c r="BJ188">
        <v>1.8</v>
      </c>
      <c r="BK188">
        <v>2</v>
      </c>
      <c r="BL188">
        <v>46.27</v>
      </c>
      <c r="BM188">
        <v>6.94</v>
      </c>
      <c r="BN188">
        <v>53.21</v>
      </c>
      <c r="BO188">
        <v>53.21</v>
      </c>
      <c r="BQ188" t="s">
        <v>478</v>
      </c>
      <c r="BR188" t="s">
        <v>84</v>
      </c>
      <c r="BS188" s="2">
        <v>44179</v>
      </c>
      <c r="BT188" s="3">
        <v>0.4069444444444445</v>
      </c>
      <c r="BU188" t="s">
        <v>774</v>
      </c>
      <c r="BV188" t="s">
        <v>86</v>
      </c>
      <c r="BY188">
        <v>9092.16</v>
      </c>
      <c r="CA188" t="s">
        <v>241</v>
      </c>
      <c r="CC188" t="s">
        <v>136</v>
      </c>
      <c r="CD188">
        <v>4001</v>
      </c>
      <c r="CE188" t="s">
        <v>775</v>
      </c>
      <c r="CF188" s="2">
        <v>44180</v>
      </c>
      <c r="CI188">
        <v>1</v>
      </c>
      <c r="CJ188">
        <v>1</v>
      </c>
      <c r="CK188">
        <v>21</v>
      </c>
      <c r="CL188" t="s">
        <v>90</v>
      </c>
    </row>
    <row r="189" spans="1:90" x14ac:dyDescent="0.25">
      <c r="A189" t="s">
        <v>72</v>
      </c>
      <c r="B189" t="s">
        <v>73</v>
      </c>
      <c r="C189" t="s">
        <v>74</v>
      </c>
      <c r="E189" t="str">
        <f>"GAB2001306"</f>
        <v>GAB2001306</v>
      </c>
      <c r="F189" s="2">
        <v>44176</v>
      </c>
      <c r="G189">
        <v>202106</v>
      </c>
      <c r="H189" t="s">
        <v>75</v>
      </c>
      <c r="I189" t="s">
        <v>76</v>
      </c>
      <c r="J189" t="s">
        <v>77</v>
      </c>
      <c r="K189" t="s">
        <v>78</v>
      </c>
      <c r="L189" t="s">
        <v>183</v>
      </c>
      <c r="M189" t="s">
        <v>184</v>
      </c>
      <c r="N189" t="s">
        <v>776</v>
      </c>
      <c r="O189" t="s">
        <v>313</v>
      </c>
      <c r="P189" t="str">
        <f>"MICHELLE.FICK                 "</f>
        <v xml:space="preserve">MICHELLE.FICK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4.4000000000000004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G189">
        <v>0</v>
      </c>
      <c r="BH189">
        <v>1</v>
      </c>
      <c r="BI189">
        <v>0.3</v>
      </c>
      <c r="BJ189">
        <v>1.8</v>
      </c>
      <c r="BK189">
        <v>2</v>
      </c>
      <c r="BL189">
        <v>46.27</v>
      </c>
      <c r="BM189">
        <v>6.94</v>
      </c>
      <c r="BN189">
        <v>53.21</v>
      </c>
      <c r="BO189">
        <v>53.21</v>
      </c>
      <c r="BQ189" t="s">
        <v>777</v>
      </c>
      <c r="BR189" t="s">
        <v>84</v>
      </c>
      <c r="BS189" s="2">
        <v>44179</v>
      </c>
      <c r="BT189" s="3">
        <v>0.3979166666666667</v>
      </c>
      <c r="BU189" t="s">
        <v>778</v>
      </c>
      <c r="BV189" t="s">
        <v>86</v>
      </c>
      <c r="BY189">
        <v>9160.83</v>
      </c>
      <c r="CC189" t="s">
        <v>184</v>
      </c>
      <c r="CD189">
        <v>1682</v>
      </c>
      <c r="CE189" t="s">
        <v>779</v>
      </c>
      <c r="CF189" s="2">
        <v>44180</v>
      </c>
      <c r="CI189">
        <v>1</v>
      </c>
      <c r="CJ189">
        <v>1</v>
      </c>
      <c r="CK189">
        <v>21</v>
      </c>
      <c r="CL189" t="s">
        <v>90</v>
      </c>
    </row>
    <row r="190" spans="1:90" x14ac:dyDescent="0.25">
      <c r="A190" t="s">
        <v>72</v>
      </c>
      <c r="B190" t="s">
        <v>73</v>
      </c>
      <c r="C190" t="s">
        <v>74</v>
      </c>
      <c r="E190" t="str">
        <f>"GAB2001304"</f>
        <v>GAB2001304</v>
      </c>
      <c r="F190" s="2">
        <v>44176</v>
      </c>
      <c r="G190">
        <v>202106</v>
      </c>
      <c r="H190" t="s">
        <v>75</v>
      </c>
      <c r="I190" t="s">
        <v>76</v>
      </c>
      <c r="J190" t="s">
        <v>77</v>
      </c>
      <c r="K190" t="s">
        <v>78</v>
      </c>
      <c r="L190" t="s">
        <v>780</v>
      </c>
      <c r="M190" t="s">
        <v>781</v>
      </c>
      <c r="N190" t="s">
        <v>782</v>
      </c>
      <c r="O190" t="s">
        <v>313</v>
      </c>
      <c r="P190" t="str">
        <f>"002848                        "</f>
        <v xml:space="preserve">002848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12.36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G190">
        <v>0</v>
      </c>
      <c r="BH190">
        <v>1</v>
      </c>
      <c r="BI190">
        <v>0.5</v>
      </c>
      <c r="BJ190">
        <v>2.6</v>
      </c>
      <c r="BK190">
        <v>3</v>
      </c>
      <c r="BL190">
        <v>130.12</v>
      </c>
      <c r="BM190">
        <v>19.52</v>
      </c>
      <c r="BN190">
        <v>149.63999999999999</v>
      </c>
      <c r="BO190">
        <v>149.63999999999999</v>
      </c>
      <c r="BQ190" t="s">
        <v>347</v>
      </c>
      <c r="BR190" t="s">
        <v>84</v>
      </c>
      <c r="BS190" s="2">
        <v>44179</v>
      </c>
      <c r="BT190" s="3">
        <v>0.54166666666666663</v>
      </c>
      <c r="BU190" t="s">
        <v>783</v>
      </c>
      <c r="BV190" t="s">
        <v>86</v>
      </c>
      <c r="BY190">
        <v>12964.2</v>
      </c>
      <c r="CC190" t="s">
        <v>781</v>
      </c>
      <c r="CD190">
        <v>1739</v>
      </c>
      <c r="CE190" t="s">
        <v>333</v>
      </c>
      <c r="CF190" s="2">
        <v>44180</v>
      </c>
      <c r="CI190">
        <v>1</v>
      </c>
      <c r="CJ190">
        <v>1</v>
      </c>
      <c r="CK190">
        <v>23</v>
      </c>
      <c r="CL190" t="s">
        <v>90</v>
      </c>
    </row>
    <row r="191" spans="1:90" x14ac:dyDescent="0.25">
      <c r="A191" t="s">
        <v>72</v>
      </c>
      <c r="B191" t="s">
        <v>73</v>
      </c>
      <c r="C191" t="s">
        <v>74</v>
      </c>
      <c r="E191" t="str">
        <f>"GAB2001303"</f>
        <v>GAB2001303</v>
      </c>
      <c r="F191" s="2">
        <v>44176</v>
      </c>
      <c r="G191">
        <v>202106</v>
      </c>
      <c r="H191" t="s">
        <v>75</v>
      </c>
      <c r="I191" t="s">
        <v>76</v>
      </c>
      <c r="J191" t="s">
        <v>77</v>
      </c>
      <c r="K191" t="s">
        <v>78</v>
      </c>
      <c r="L191" t="s">
        <v>75</v>
      </c>
      <c r="M191" t="s">
        <v>76</v>
      </c>
      <c r="N191" t="s">
        <v>495</v>
      </c>
      <c r="O191" t="s">
        <v>313</v>
      </c>
      <c r="P191" t="str">
        <f>"002847                        "</f>
        <v xml:space="preserve">002847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3.43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G191">
        <v>0</v>
      </c>
      <c r="BH191">
        <v>1</v>
      </c>
      <c r="BI191">
        <v>0.4</v>
      </c>
      <c r="BJ191">
        <v>2.2000000000000002</v>
      </c>
      <c r="BK191">
        <v>3</v>
      </c>
      <c r="BL191">
        <v>36.14</v>
      </c>
      <c r="BM191">
        <v>5.42</v>
      </c>
      <c r="BN191">
        <v>41.56</v>
      </c>
      <c r="BO191">
        <v>41.56</v>
      </c>
      <c r="BQ191" t="s">
        <v>347</v>
      </c>
      <c r="BR191" t="s">
        <v>84</v>
      </c>
      <c r="BS191" s="2">
        <v>44179</v>
      </c>
      <c r="BT191" s="3">
        <v>0.41666666666666669</v>
      </c>
      <c r="BU191" t="s">
        <v>784</v>
      </c>
      <c r="BV191" t="s">
        <v>86</v>
      </c>
      <c r="BY191">
        <v>11060.28</v>
      </c>
      <c r="CA191" t="s">
        <v>342</v>
      </c>
      <c r="CC191" t="s">
        <v>76</v>
      </c>
      <c r="CD191">
        <v>7945</v>
      </c>
      <c r="CE191" t="s">
        <v>317</v>
      </c>
      <c r="CF191" s="2">
        <v>44180</v>
      </c>
      <c r="CI191">
        <v>1</v>
      </c>
      <c r="CJ191">
        <v>1</v>
      </c>
      <c r="CK191">
        <v>22</v>
      </c>
      <c r="CL191" t="s">
        <v>90</v>
      </c>
    </row>
    <row r="192" spans="1:90" x14ac:dyDescent="0.25">
      <c r="A192" t="s">
        <v>72</v>
      </c>
      <c r="B192" t="s">
        <v>73</v>
      </c>
      <c r="C192" t="s">
        <v>74</v>
      </c>
      <c r="E192" t="str">
        <f>"GAB2001300"</f>
        <v>GAB2001300</v>
      </c>
      <c r="F192" s="2">
        <v>44176</v>
      </c>
      <c r="G192">
        <v>202106</v>
      </c>
      <c r="H192" t="s">
        <v>75</v>
      </c>
      <c r="I192" t="s">
        <v>76</v>
      </c>
      <c r="J192" t="s">
        <v>77</v>
      </c>
      <c r="K192" t="s">
        <v>78</v>
      </c>
      <c r="L192" t="s">
        <v>114</v>
      </c>
      <c r="M192" t="s">
        <v>115</v>
      </c>
      <c r="N192" t="s">
        <v>785</v>
      </c>
      <c r="O192" t="s">
        <v>313</v>
      </c>
      <c r="P192" t="str">
        <f>"CT063512                      "</f>
        <v xml:space="preserve">CT063512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5.49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G192">
        <v>0</v>
      </c>
      <c r="BH192">
        <v>1</v>
      </c>
      <c r="BI192">
        <v>0.3</v>
      </c>
      <c r="BJ192">
        <v>2.1</v>
      </c>
      <c r="BK192">
        <v>2.5</v>
      </c>
      <c r="BL192">
        <v>57.82</v>
      </c>
      <c r="BM192">
        <v>8.67</v>
      </c>
      <c r="BN192">
        <v>66.489999999999995</v>
      </c>
      <c r="BO192">
        <v>66.489999999999995</v>
      </c>
      <c r="BQ192" t="s">
        <v>786</v>
      </c>
      <c r="BR192" t="s">
        <v>84</v>
      </c>
      <c r="BS192" s="2">
        <v>44179</v>
      </c>
      <c r="BT192" s="3">
        <v>0.30208333333333331</v>
      </c>
      <c r="BU192" t="s">
        <v>787</v>
      </c>
      <c r="BV192" t="s">
        <v>86</v>
      </c>
      <c r="BY192">
        <v>10319.85</v>
      </c>
      <c r="CA192" t="s">
        <v>715</v>
      </c>
      <c r="CC192" t="s">
        <v>115</v>
      </c>
      <c r="CD192">
        <v>2021</v>
      </c>
      <c r="CE192" t="s">
        <v>317</v>
      </c>
      <c r="CF192" s="2">
        <v>44180</v>
      </c>
      <c r="CI192">
        <v>1</v>
      </c>
      <c r="CJ192">
        <v>1</v>
      </c>
      <c r="CK192">
        <v>21</v>
      </c>
      <c r="CL192" t="s">
        <v>90</v>
      </c>
    </row>
    <row r="193" spans="1:90" x14ac:dyDescent="0.25">
      <c r="A193" t="s">
        <v>72</v>
      </c>
      <c r="B193" t="s">
        <v>73</v>
      </c>
      <c r="C193" t="s">
        <v>74</v>
      </c>
      <c r="E193" t="str">
        <f>"GAB2001296"</f>
        <v>GAB2001296</v>
      </c>
      <c r="F193" s="2">
        <v>44176</v>
      </c>
      <c r="G193">
        <v>202106</v>
      </c>
      <c r="H193" t="s">
        <v>75</v>
      </c>
      <c r="I193" t="s">
        <v>76</v>
      </c>
      <c r="J193" t="s">
        <v>77</v>
      </c>
      <c r="K193" t="s">
        <v>78</v>
      </c>
      <c r="L193" t="s">
        <v>327</v>
      </c>
      <c r="M193" t="s">
        <v>328</v>
      </c>
      <c r="N193" t="s">
        <v>329</v>
      </c>
      <c r="O193" t="s">
        <v>313</v>
      </c>
      <c r="P193" t="str">
        <f>"CT063506                      "</f>
        <v xml:space="preserve">CT063506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4.4000000000000004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G193">
        <v>0</v>
      </c>
      <c r="BH193">
        <v>1</v>
      </c>
      <c r="BI193">
        <v>0.9</v>
      </c>
      <c r="BJ193">
        <v>1.7</v>
      </c>
      <c r="BK193">
        <v>2</v>
      </c>
      <c r="BL193">
        <v>46.27</v>
      </c>
      <c r="BM193">
        <v>6.94</v>
      </c>
      <c r="BN193">
        <v>53.21</v>
      </c>
      <c r="BO193">
        <v>53.21</v>
      </c>
      <c r="BQ193" t="s">
        <v>788</v>
      </c>
      <c r="BR193" t="s">
        <v>84</v>
      </c>
      <c r="BS193" s="2">
        <v>44179</v>
      </c>
      <c r="BT193" s="3">
        <v>0.5</v>
      </c>
      <c r="BU193" t="s">
        <v>789</v>
      </c>
      <c r="BV193" t="s">
        <v>90</v>
      </c>
      <c r="BW193" t="s">
        <v>790</v>
      </c>
      <c r="BX193" t="s">
        <v>791</v>
      </c>
      <c r="BY193">
        <v>8632.7999999999993</v>
      </c>
      <c r="CA193" t="s">
        <v>792</v>
      </c>
      <c r="CC193" t="s">
        <v>328</v>
      </c>
      <c r="CD193">
        <v>8301</v>
      </c>
      <c r="CE193" t="s">
        <v>488</v>
      </c>
      <c r="CI193">
        <v>1</v>
      </c>
      <c r="CJ193">
        <v>1</v>
      </c>
      <c r="CK193">
        <v>21</v>
      </c>
      <c r="CL193" t="s">
        <v>90</v>
      </c>
    </row>
    <row r="194" spans="1:90" x14ac:dyDescent="0.25">
      <c r="A194" t="s">
        <v>72</v>
      </c>
      <c r="B194" t="s">
        <v>73</v>
      </c>
      <c r="C194" t="s">
        <v>74</v>
      </c>
      <c r="E194" t="str">
        <f>"GAB2001295"</f>
        <v>GAB2001295</v>
      </c>
      <c r="F194" s="2">
        <v>44176</v>
      </c>
      <c r="G194">
        <v>202106</v>
      </c>
      <c r="H194" t="s">
        <v>75</v>
      </c>
      <c r="I194" t="s">
        <v>76</v>
      </c>
      <c r="J194" t="s">
        <v>77</v>
      </c>
      <c r="K194" t="s">
        <v>78</v>
      </c>
      <c r="L194" t="s">
        <v>75</v>
      </c>
      <c r="M194" t="s">
        <v>76</v>
      </c>
      <c r="N194" t="s">
        <v>793</v>
      </c>
      <c r="O194" t="s">
        <v>313</v>
      </c>
      <c r="P194" t="str">
        <f>"CT063492                      "</f>
        <v xml:space="preserve">CT063492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3.43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G194">
        <v>0</v>
      </c>
      <c r="BH194">
        <v>1</v>
      </c>
      <c r="BI194">
        <v>0.8</v>
      </c>
      <c r="BJ194">
        <v>2.6</v>
      </c>
      <c r="BK194">
        <v>3</v>
      </c>
      <c r="BL194">
        <v>36.14</v>
      </c>
      <c r="BM194">
        <v>5.42</v>
      </c>
      <c r="BN194">
        <v>41.56</v>
      </c>
      <c r="BO194">
        <v>41.56</v>
      </c>
      <c r="BQ194" t="s">
        <v>794</v>
      </c>
      <c r="BR194" t="s">
        <v>84</v>
      </c>
      <c r="BS194" s="2">
        <v>44180</v>
      </c>
      <c r="BT194" s="3">
        <v>0.48958333333333331</v>
      </c>
      <c r="BU194" t="s">
        <v>795</v>
      </c>
      <c r="BV194" t="s">
        <v>90</v>
      </c>
      <c r="BW194" t="s">
        <v>215</v>
      </c>
      <c r="BX194" t="s">
        <v>367</v>
      </c>
      <c r="BY194">
        <v>12792</v>
      </c>
      <c r="CA194" t="s">
        <v>368</v>
      </c>
      <c r="CC194" t="s">
        <v>76</v>
      </c>
      <c r="CD194">
        <v>7441</v>
      </c>
      <c r="CE194" t="s">
        <v>796</v>
      </c>
      <c r="CF194" s="2">
        <v>44182</v>
      </c>
      <c r="CI194">
        <v>1</v>
      </c>
      <c r="CJ194">
        <v>2</v>
      </c>
      <c r="CK194">
        <v>22</v>
      </c>
      <c r="CL194" t="s">
        <v>90</v>
      </c>
    </row>
    <row r="195" spans="1:90" x14ac:dyDescent="0.25">
      <c r="A195" t="s">
        <v>72</v>
      </c>
      <c r="B195" t="s">
        <v>73</v>
      </c>
      <c r="C195" t="s">
        <v>74</v>
      </c>
      <c r="E195" t="str">
        <f>"GAB2001293"</f>
        <v>GAB2001293</v>
      </c>
      <c r="F195" s="2">
        <v>44176</v>
      </c>
      <c r="G195">
        <v>202106</v>
      </c>
      <c r="H195" t="s">
        <v>75</v>
      </c>
      <c r="I195" t="s">
        <v>76</v>
      </c>
      <c r="J195" t="s">
        <v>77</v>
      </c>
      <c r="K195" t="s">
        <v>78</v>
      </c>
      <c r="L195" t="s">
        <v>75</v>
      </c>
      <c r="M195" t="s">
        <v>76</v>
      </c>
      <c r="N195" t="s">
        <v>797</v>
      </c>
      <c r="O195" t="s">
        <v>313</v>
      </c>
      <c r="P195" t="str">
        <f>"CT063503                      "</f>
        <v xml:space="preserve">CT063503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3.43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G195">
        <v>0</v>
      </c>
      <c r="BH195">
        <v>1</v>
      </c>
      <c r="BI195">
        <v>0.4</v>
      </c>
      <c r="BJ195">
        <v>2.7</v>
      </c>
      <c r="BK195">
        <v>3</v>
      </c>
      <c r="BL195">
        <v>36.14</v>
      </c>
      <c r="BM195">
        <v>5.42</v>
      </c>
      <c r="BN195">
        <v>41.56</v>
      </c>
      <c r="BO195">
        <v>41.56</v>
      </c>
      <c r="BQ195" t="s">
        <v>798</v>
      </c>
      <c r="BR195" t="s">
        <v>84</v>
      </c>
      <c r="BS195" s="2">
        <v>44179</v>
      </c>
      <c r="BT195" s="3">
        <v>0.59097222222222223</v>
      </c>
      <c r="BU195" t="s">
        <v>799</v>
      </c>
      <c r="BV195" t="s">
        <v>90</v>
      </c>
      <c r="BW195" t="s">
        <v>215</v>
      </c>
      <c r="BX195" t="s">
        <v>739</v>
      </c>
      <c r="BY195">
        <v>13566</v>
      </c>
      <c r="CA195" t="s">
        <v>442</v>
      </c>
      <c r="CC195" t="s">
        <v>76</v>
      </c>
      <c r="CD195">
        <v>7550</v>
      </c>
      <c r="CE195" t="s">
        <v>369</v>
      </c>
      <c r="CF195" s="2">
        <v>44182</v>
      </c>
      <c r="CI195">
        <v>1</v>
      </c>
      <c r="CJ195">
        <v>1</v>
      </c>
      <c r="CK195">
        <v>22</v>
      </c>
      <c r="CL195" t="s">
        <v>90</v>
      </c>
    </row>
    <row r="196" spans="1:90" x14ac:dyDescent="0.25">
      <c r="A196" t="s">
        <v>72</v>
      </c>
      <c r="B196" t="s">
        <v>73</v>
      </c>
      <c r="C196" t="s">
        <v>74</v>
      </c>
      <c r="E196" t="str">
        <f>"GAB2001291"</f>
        <v>GAB2001291</v>
      </c>
      <c r="F196" s="2">
        <v>44176</v>
      </c>
      <c r="G196">
        <v>202106</v>
      </c>
      <c r="H196" t="s">
        <v>75</v>
      </c>
      <c r="I196" t="s">
        <v>76</v>
      </c>
      <c r="J196" t="s">
        <v>77</v>
      </c>
      <c r="K196" t="s">
        <v>78</v>
      </c>
      <c r="L196" t="s">
        <v>75</v>
      </c>
      <c r="M196" t="s">
        <v>76</v>
      </c>
      <c r="N196" t="s">
        <v>339</v>
      </c>
      <c r="O196" t="s">
        <v>313</v>
      </c>
      <c r="P196" t="str">
        <f>"CT063501                      "</f>
        <v xml:space="preserve">CT063501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3.43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G196">
        <v>0</v>
      </c>
      <c r="BH196">
        <v>1</v>
      </c>
      <c r="BI196">
        <v>0.3</v>
      </c>
      <c r="BJ196">
        <v>2.4</v>
      </c>
      <c r="BK196">
        <v>3</v>
      </c>
      <c r="BL196">
        <v>36.14</v>
      </c>
      <c r="BM196">
        <v>5.42</v>
      </c>
      <c r="BN196">
        <v>41.56</v>
      </c>
      <c r="BO196">
        <v>41.56</v>
      </c>
      <c r="BQ196" t="s">
        <v>340</v>
      </c>
      <c r="BR196" t="s">
        <v>84</v>
      </c>
      <c r="BS196" s="2">
        <v>44179</v>
      </c>
      <c r="BT196" s="3">
        <v>0.41666666666666669</v>
      </c>
      <c r="BU196" t="s">
        <v>800</v>
      </c>
      <c r="BV196" t="s">
        <v>86</v>
      </c>
      <c r="BY196">
        <v>12108.25</v>
      </c>
      <c r="CA196" t="s">
        <v>342</v>
      </c>
      <c r="CC196" t="s">
        <v>76</v>
      </c>
      <c r="CD196">
        <v>7800</v>
      </c>
      <c r="CE196" t="s">
        <v>338</v>
      </c>
      <c r="CF196" s="2">
        <v>44180</v>
      </c>
      <c r="CI196">
        <v>1</v>
      </c>
      <c r="CJ196">
        <v>1</v>
      </c>
      <c r="CK196">
        <v>22</v>
      </c>
      <c r="CL196" t="s">
        <v>90</v>
      </c>
    </row>
    <row r="197" spans="1:90" x14ac:dyDescent="0.25">
      <c r="A197" t="s">
        <v>72</v>
      </c>
      <c r="B197" t="s">
        <v>73</v>
      </c>
      <c r="C197" t="s">
        <v>74</v>
      </c>
      <c r="E197" t="str">
        <f>"GAB2001309"</f>
        <v>GAB2001309</v>
      </c>
      <c r="F197" s="2">
        <v>44179</v>
      </c>
      <c r="G197">
        <v>202106</v>
      </c>
      <c r="H197" t="s">
        <v>75</v>
      </c>
      <c r="I197" t="s">
        <v>76</v>
      </c>
      <c r="J197" t="s">
        <v>77</v>
      </c>
      <c r="K197" t="s">
        <v>78</v>
      </c>
      <c r="L197" t="s">
        <v>75</v>
      </c>
      <c r="M197" t="s">
        <v>76</v>
      </c>
      <c r="N197" t="s">
        <v>548</v>
      </c>
      <c r="O197" t="s">
        <v>82</v>
      </c>
      <c r="P197" t="str">
        <f>"CT063517                      "</f>
        <v xml:space="preserve">CT063517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13.84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G197">
        <v>0</v>
      </c>
      <c r="BH197">
        <v>2</v>
      </c>
      <c r="BI197">
        <v>27.7</v>
      </c>
      <c r="BJ197">
        <v>52.1</v>
      </c>
      <c r="BK197">
        <v>52</v>
      </c>
      <c r="BL197">
        <v>150.61000000000001</v>
      </c>
      <c r="BM197">
        <v>22.59</v>
      </c>
      <c r="BN197">
        <v>173.2</v>
      </c>
      <c r="BO197">
        <v>173.2</v>
      </c>
      <c r="BQ197" t="s">
        <v>801</v>
      </c>
      <c r="BR197" t="s">
        <v>84</v>
      </c>
      <c r="BS197" t="s">
        <v>218</v>
      </c>
      <c r="BW197" t="s">
        <v>614</v>
      </c>
      <c r="BX197" t="s">
        <v>802</v>
      </c>
      <c r="BY197">
        <v>260495.62</v>
      </c>
      <c r="CC197" t="s">
        <v>76</v>
      </c>
      <c r="CD197">
        <v>8001</v>
      </c>
      <c r="CE197" t="s">
        <v>88</v>
      </c>
      <c r="CI197">
        <v>1</v>
      </c>
      <c r="CJ197" t="s">
        <v>218</v>
      </c>
      <c r="CK197" t="s">
        <v>192</v>
      </c>
      <c r="CL197" t="s">
        <v>90</v>
      </c>
    </row>
    <row r="198" spans="1:90" x14ac:dyDescent="0.25">
      <c r="A198" t="s">
        <v>72</v>
      </c>
      <c r="B198" t="s">
        <v>73</v>
      </c>
      <c r="C198" t="s">
        <v>74</v>
      </c>
      <c r="E198" t="str">
        <f>"GAB2001324"</f>
        <v>GAB2001324</v>
      </c>
      <c r="F198" s="2">
        <v>44179</v>
      </c>
      <c r="G198">
        <v>202106</v>
      </c>
      <c r="H198" t="s">
        <v>75</v>
      </c>
      <c r="I198" t="s">
        <v>76</v>
      </c>
      <c r="J198" t="s">
        <v>77</v>
      </c>
      <c r="K198" t="s">
        <v>78</v>
      </c>
      <c r="L198" t="s">
        <v>91</v>
      </c>
      <c r="M198" t="s">
        <v>92</v>
      </c>
      <c r="N198" t="s">
        <v>253</v>
      </c>
      <c r="O198" t="s">
        <v>82</v>
      </c>
      <c r="P198" t="str">
        <f>"CT063403                      "</f>
        <v xml:space="preserve">CT063403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80.290000000000006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G198">
        <v>0</v>
      </c>
      <c r="BH198">
        <v>1</v>
      </c>
      <c r="BI198">
        <v>104</v>
      </c>
      <c r="BJ198">
        <v>199.5</v>
      </c>
      <c r="BK198">
        <v>200</v>
      </c>
      <c r="BL198">
        <v>849.95</v>
      </c>
      <c r="BM198">
        <v>127.49</v>
      </c>
      <c r="BN198">
        <v>977.44</v>
      </c>
      <c r="BO198">
        <v>977.44</v>
      </c>
      <c r="BQ198" t="s">
        <v>803</v>
      </c>
      <c r="BR198" t="s">
        <v>84</v>
      </c>
      <c r="BS198" s="2">
        <v>44186</v>
      </c>
      <c r="BT198" s="3">
        <v>0.51944444444444449</v>
      </c>
      <c r="BU198" t="s">
        <v>804</v>
      </c>
      <c r="BV198" t="s">
        <v>90</v>
      </c>
      <c r="BW198" t="s">
        <v>96</v>
      </c>
      <c r="BX198" t="s">
        <v>805</v>
      </c>
      <c r="BY198">
        <v>997451</v>
      </c>
      <c r="CA198" t="s">
        <v>806</v>
      </c>
      <c r="CC198" t="s">
        <v>92</v>
      </c>
      <c r="CD198">
        <v>2</v>
      </c>
      <c r="CE198" t="s">
        <v>88</v>
      </c>
      <c r="CF198" s="2">
        <v>44187</v>
      </c>
      <c r="CI198">
        <v>2</v>
      </c>
      <c r="CJ198">
        <v>5</v>
      </c>
      <c r="CK198" t="s">
        <v>89</v>
      </c>
      <c r="CL198" t="s">
        <v>90</v>
      </c>
    </row>
    <row r="199" spans="1:90" x14ac:dyDescent="0.25">
      <c r="A199" t="s">
        <v>72</v>
      </c>
      <c r="B199" t="s">
        <v>73</v>
      </c>
      <c r="C199" t="s">
        <v>74</v>
      </c>
      <c r="E199" t="str">
        <f>"GAB2001313"</f>
        <v>GAB2001313</v>
      </c>
      <c r="F199" s="2">
        <v>44179</v>
      </c>
      <c r="G199">
        <v>202106</v>
      </c>
      <c r="H199" t="s">
        <v>75</v>
      </c>
      <c r="I199" t="s">
        <v>76</v>
      </c>
      <c r="J199" t="s">
        <v>77</v>
      </c>
      <c r="K199" t="s">
        <v>78</v>
      </c>
      <c r="L199" t="s">
        <v>91</v>
      </c>
      <c r="M199" t="s">
        <v>92</v>
      </c>
      <c r="N199" t="s">
        <v>140</v>
      </c>
      <c r="O199" t="s">
        <v>82</v>
      </c>
      <c r="P199" t="str">
        <f>"CT063524                      "</f>
        <v xml:space="preserve">CT063524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9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G199">
        <v>0</v>
      </c>
      <c r="BH199">
        <v>1</v>
      </c>
      <c r="BI199">
        <v>0.6</v>
      </c>
      <c r="BJ199">
        <v>2.1</v>
      </c>
      <c r="BK199">
        <v>2</v>
      </c>
      <c r="BL199">
        <v>99.71</v>
      </c>
      <c r="BM199">
        <v>14.96</v>
      </c>
      <c r="BN199">
        <v>114.67</v>
      </c>
      <c r="BO199">
        <v>114.67</v>
      </c>
      <c r="BQ199" t="s">
        <v>633</v>
      </c>
      <c r="BR199" t="s">
        <v>84</v>
      </c>
      <c r="BS199" s="2">
        <v>44180</v>
      </c>
      <c r="BT199" s="3">
        <v>0.54791666666666672</v>
      </c>
      <c r="BU199" t="s">
        <v>634</v>
      </c>
      <c r="BV199" t="s">
        <v>86</v>
      </c>
      <c r="BY199">
        <v>10458.56</v>
      </c>
      <c r="CA199" t="s">
        <v>635</v>
      </c>
      <c r="CC199" t="s">
        <v>92</v>
      </c>
      <c r="CD199">
        <v>2</v>
      </c>
      <c r="CE199" t="s">
        <v>88</v>
      </c>
      <c r="CF199" s="2">
        <v>44180</v>
      </c>
      <c r="CI199">
        <v>2</v>
      </c>
      <c r="CJ199">
        <v>1</v>
      </c>
      <c r="CK199" t="s">
        <v>89</v>
      </c>
      <c r="CL199" t="s">
        <v>90</v>
      </c>
    </row>
    <row r="200" spans="1:90" x14ac:dyDescent="0.25">
      <c r="A200" t="s">
        <v>72</v>
      </c>
      <c r="B200" t="s">
        <v>73</v>
      </c>
      <c r="C200" t="s">
        <v>74</v>
      </c>
      <c r="E200" t="str">
        <f>"GAB2001312"</f>
        <v>GAB2001312</v>
      </c>
      <c r="F200" s="2">
        <v>44179</v>
      </c>
      <c r="G200">
        <v>202106</v>
      </c>
      <c r="H200" t="s">
        <v>75</v>
      </c>
      <c r="I200" t="s">
        <v>76</v>
      </c>
      <c r="J200" t="s">
        <v>77</v>
      </c>
      <c r="K200" t="s">
        <v>78</v>
      </c>
      <c r="L200" t="s">
        <v>170</v>
      </c>
      <c r="M200" t="s">
        <v>171</v>
      </c>
      <c r="N200" t="s">
        <v>807</v>
      </c>
      <c r="O200" t="s">
        <v>82</v>
      </c>
      <c r="P200" t="str">
        <f>"CT063523                      "</f>
        <v xml:space="preserve">CT063523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9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G200">
        <v>0</v>
      </c>
      <c r="BH200">
        <v>1</v>
      </c>
      <c r="BI200">
        <v>0.8</v>
      </c>
      <c r="BJ200">
        <v>1.7</v>
      </c>
      <c r="BK200">
        <v>2</v>
      </c>
      <c r="BL200">
        <v>99.71</v>
      </c>
      <c r="BM200">
        <v>14.96</v>
      </c>
      <c r="BN200">
        <v>114.67</v>
      </c>
      <c r="BO200">
        <v>114.67</v>
      </c>
      <c r="BQ200" t="s">
        <v>808</v>
      </c>
      <c r="BR200" t="s">
        <v>84</v>
      </c>
      <c r="BS200" s="2">
        <v>44182</v>
      </c>
      <c r="BT200" s="3">
        <v>0.53125</v>
      </c>
      <c r="BU200" t="s">
        <v>809</v>
      </c>
      <c r="BV200" t="s">
        <v>86</v>
      </c>
      <c r="BY200">
        <v>8613</v>
      </c>
      <c r="CA200" t="s">
        <v>810</v>
      </c>
      <c r="CC200" t="s">
        <v>171</v>
      </c>
      <c r="CD200">
        <v>3610</v>
      </c>
      <c r="CE200" t="s">
        <v>88</v>
      </c>
      <c r="CF200" s="2">
        <v>44182</v>
      </c>
      <c r="CI200">
        <v>2</v>
      </c>
      <c r="CJ200">
        <v>3</v>
      </c>
      <c r="CK200" t="s">
        <v>89</v>
      </c>
      <c r="CL200" t="s">
        <v>90</v>
      </c>
    </row>
    <row r="201" spans="1:90" x14ac:dyDescent="0.25">
      <c r="A201" t="s">
        <v>72</v>
      </c>
      <c r="B201" t="s">
        <v>73</v>
      </c>
      <c r="C201" t="s">
        <v>74</v>
      </c>
      <c r="E201" t="str">
        <f>"GAB2001320"</f>
        <v>GAB2001320</v>
      </c>
      <c r="F201" s="2">
        <v>44179</v>
      </c>
      <c r="G201">
        <v>202106</v>
      </c>
      <c r="H201" t="s">
        <v>75</v>
      </c>
      <c r="I201" t="s">
        <v>76</v>
      </c>
      <c r="J201" t="s">
        <v>77</v>
      </c>
      <c r="K201" t="s">
        <v>78</v>
      </c>
      <c r="L201" t="s">
        <v>79</v>
      </c>
      <c r="M201" t="s">
        <v>80</v>
      </c>
      <c r="N201" t="s">
        <v>249</v>
      </c>
      <c r="O201" t="s">
        <v>82</v>
      </c>
      <c r="P201" t="str">
        <f>"CT063499                      "</f>
        <v xml:space="preserve">CT063499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9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G201">
        <v>0</v>
      </c>
      <c r="BH201">
        <v>1</v>
      </c>
      <c r="BI201">
        <v>5.2</v>
      </c>
      <c r="BJ201">
        <v>6.5</v>
      </c>
      <c r="BK201">
        <v>7</v>
      </c>
      <c r="BL201">
        <v>99.71</v>
      </c>
      <c r="BM201">
        <v>14.96</v>
      </c>
      <c r="BN201">
        <v>114.67</v>
      </c>
      <c r="BO201">
        <v>114.67</v>
      </c>
      <c r="BQ201" t="s">
        <v>250</v>
      </c>
      <c r="BR201" t="s">
        <v>84</v>
      </c>
      <c r="BS201" s="2">
        <v>44182</v>
      </c>
      <c r="BT201" s="3">
        <v>0.39999999999999997</v>
      </c>
      <c r="BU201" t="s">
        <v>811</v>
      </c>
      <c r="BV201" t="s">
        <v>86</v>
      </c>
      <c r="BY201">
        <v>32500.799999999999</v>
      </c>
      <c r="CA201" t="s">
        <v>252</v>
      </c>
      <c r="CC201" t="s">
        <v>80</v>
      </c>
      <c r="CD201">
        <v>3201</v>
      </c>
      <c r="CE201" t="s">
        <v>88</v>
      </c>
      <c r="CF201" s="2">
        <v>44183</v>
      </c>
      <c r="CI201">
        <v>3</v>
      </c>
      <c r="CJ201">
        <v>3</v>
      </c>
      <c r="CK201" t="s">
        <v>89</v>
      </c>
      <c r="CL201" t="s">
        <v>90</v>
      </c>
    </row>
    <row r="202" spans="1:90" x14ac:dyDescent="0.25">
      <c r="A202" t="s">
        <v>72</v>
      </c>
      <c r="B202" t="s">
        <v>73</v>
      </c>
      <c r="C202" t="s">
        <v>74</v>
      </c>
      <c r="E202" t="str">
        <f>"GAB2001322"</f>
        <v>GAB2001322</v>
      </c>
      <c r="F202" s="2">
        <v>44179</v>
      </c>
      <c r="G202">
        <v>202106</v>
      </c>
      <c r="H202" t="s">
        <v>75</v>
      </c>
      <c r="I202" t="s">
        <v>76</v>
      </c>
      <c r="J202" t="s">
        <v>77</v>
      </c>
      <c r="K202" t="s">
        <v>78</v>
      </c>
      <c r="L202" t="s">
        <v>736</v>
      </c>
      <c r="M202" t="s">
        <v>736</v>
      </c>
      <c r="N202" t="s">
        <v>812</v>
      </c>
      <c r="O202" t="s">
        <v>313</v>
      </c>
      <c r="P202" t="str">
        <f>"CT063541                      "</f>
        <v xml:space="preserve">CT063541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6.18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G202">
        <v>0</v>
      </c>
      <c r="BH202">
        <v>1</v>
      </c>
      <c r="BI202">
        <v>1.1000000000000001</v>
      </c>
      <c r="BJ202">
        <v>1.7</v>
      </c>
      <c r="BK202">
        <v>2</v>
      </c>
      <c r="BL202">
        <v>65.06</v>
      </c>
      <c r="BM202">
        <v>9.76</v>
      </c>
      <c r="BN202">
        <v>74.819999999999993</v>
      </c>
      <c r="BO202">
        <v>74.819999999999993</v>
      </c>
      <c r="BQ202" t="s">
        <v>813</v>
      </c>
      <c r="BR202" t="s">
        <v>84</v>
      </c>
      <c r="BS202" s="2">
        <v>44180</v>
      </c>
      <c r="BT202" s="3">
        <v>0.54166666666666663</v>
      </c>
      <c r="BU202" t="s">
        <v>814</v>
      </c>
      <c r="BV202" t="s">
        <v>86</v>
      </c>
      <c r="BY202">
        <v>8564</v>
      </c>
      <c r="CC202" t="s">
        <v>736</v>
      </c>
      <c r="CD202">
        <v>7646</v>
      </c>
      <c r="CE202" t="s">
        <v>393</v>
      </c>
      <c r="CF202" s="2">
        <v>44182</v>
      </c>
      <c r="CI202">
        <v>1</v>
      </c>
      <c r="CJ202">
        <v>1</v>
      </c>
      <c r="CK202">
        <v>24</v>
      </c>
      <c r="CL202" t="s">
        <v>90</v>
      </c>
    </row>
    <row r="203" spans="1:90" x14ac:dyDescent="0.25">
      <c r="A203" t="s">
        <v>72</v>
      </c>
      <c r="B203" t="s">
        <v>73</v>
      </c>
      <c r="C203" t="s">
        <v>74</v>
      </c>
      <c r="E203" t="str">
        <f>"GAB2001318"</f>
        <v>GAB2001318</v>
      </c>
      <c r="F203" s="2">
        <v>44179</v>
      </c>
      <c r="G203">
        <v>202106</v>
      </c>
      <c r="H203" t="s">
        <v>75</v>
      </c>
      <c r="I203" t="s">
        <v>76</v>
      </c>
      <c r="J203" t="s">
        <v>77</v>
      </c>
      <c r="K203" t="s">
        <v>78</v>
      </c>
      <c r="L203" t="s">
        <v>226</v>
      </c>
      <c r="M203" t="s">
        <v>227</v>
      </c>
      <c r="N203" t="s">
        <v>334</v>
      </c>
      <c r="O203" t="s">
        <v>313</v>
      </c>
      <c r="P203" t="str">
        <f>"CT063535                      "</f>
        <v xml:space="preserve">CT063535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5.49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G203">
        <v>0</v>
      </c>
      <c r="BH203">
        <v>1</v>
      </c>
      <c r="BI203">
        <v>0.3</v>
      </c>
      <c r="BJ203">
        <v>2.1</v>
      </c>
      <c r="BK203">
        <v>2.5</v>
      </c>
      <c r="BL203">
        <v>57.82</v>
      </c>
      <c r="BM203">
        <v>8.67</v>
      </c>
      <c r="BN203">
        <v>66.489999999999995</v>
      </c>
      <c r="BO203">
        <v>66.489999999999995</v>
      </c>
      <c r="BQ203" t="s">
        <v>335</v>
      </c>
      <c r="BR203" t="s">
        <v>84</v>
      </c>
      <c r="BS203" s="2">
        <v>44180</v>
      </c>
      <c r="BT203" s="3">
        <v>0.4284722222222222</v>
      </c>
      <c r="BU203" t="s">
        <v>815</v>
      </c>
      <c r="BV203" t="s">
        <v>86</v>
      </c>
      <c r="BY203">
        <v>10258.56</v>
      </c>
      <c r="BZ203" t="s">
        <v>30</v>
      </c>
      <c r="CC203" t="s">
        <v>227</v>
      </c>
      <c r="CD203">
        <v>1475</v>
      </c>
      <c r="CE203" t="s">
        <v>338</v>
      </c>
      <c r="CF203" s="2">
        <v>44180</v>
      </c>
      <c r="CI203">
        <v>1</v>
      </c>
      <c r="CJ203">
        <v>1</v>
      </c>
      <c r="CK203">
        <v>21</v>
      </c>
      <c r="CL203" t="s">
        <v>90</v>
      </c>
    </row>
    <row r="204" spans="1:90" x14ac:dyDescent="0.25">
      <c r="A204" t="s">
        <v>72</v>
      </c>
      <c r="B204" t="s">
        <v>73</v>
      </c>
      <c r="C204" t="s">
        <v>74</v>
      </c>
      <c r="E204" t="str">
        <f>"GAB2001317"</f>
        <v>GAB2001317</v>
      </c>
      <c r="F204" s="2">
        <v>44179</v>
      </c>
      <c r="G204">
        <v>202106</v>
      </c>
      <c r="H204" t="s">
        <v>75</v>
      </c>
      <c r="I204" t="s">
        <v>76</v>
      </c>
      <c r="J204" t="s">
        <v>77</v>
      </c>
      <c r="K204" t="s">
        <v>78</v>
      </c>
      <c r="L204" t="s">
        <v>204</v>
      </c>
      <c r="M204" t="s">
        <v>205</v>
      </c>
      <c r="N204" t="s">
        <v>384</v>
      </c>
      <c r="O204" t="s">
        <v>313</v>
      </c>
      <c r="P204" t="str">
        <f>"CT063536                      "</f>
        <v xml:space="preserve">CT063536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8.52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G204">
        <v>0</v>
      </c>
      <c r="BH204">
        <v>1</v>
      </c>
      <c r="BI204">
        <v>0.3</v>
      </c>
      <c r="BJ204">
        <v>2</v>
      </c>
      <c r="BK204">
        <v>2</v>
      </c>
      <c r="BL204">
        <v>89.64</v>
      </c>
      <c r="BM204">
        <v>13.45</v>
      </c>
      <c r="BN204">
        <v>103.09</v>
      </c>
      <c r="BO204">
        <v>103.09</v>
      </c>
      <c r="BQ204" t="s">
        <v>385</v>
      </c>
      <c r="BR204" t="s">
        <v>84</v>
      </c>
      <c r="BS204" s="2">
        <v>44181</v>
      </c>
      <c r="BT204" s="3">
        <v>0.69236111111111109</v>
      </c>
      <c r="BU204" t="s">
        <v>816</v>
      </c>
      <c r="BV204" t="s">
        <v>90</v>
      </c>
      <c r="BW204" t="s">
        <v>96</v>
      </c>
      <c r="BX204" t="s">
        <v>538</v>
      </c>
      <c r="BY204">
        <v>10095.6</v>
      </c>
      <c r="CA204" t="s">
        <v>209</v>
      </c>
      <c r="CC204" t="s">
        <v>205</v>
      </c>
      <c r="CD204">
        <v>4400</v>
      </c>
      <c r="CE204" t="s">
        <v>338</v>
      </c>
      <c r="CF204" s="2">
        <v>44188</v>
      </c>
      <c r="CI204">
        <v>1</v>
      </c>
      <c r="CJ204">
        <v>2</v>
      </c>
      <c r="CK204">
        <v>23</v>
      </c>
      <c r="CL204" t="s">
        <v>90</v>
      </c>
    </row>
    <row r="205" spans="1:90" x14ac:dyDescent="0.25">
      <c r="A205" t="s">
        <v>72</v>
      </c>
      <c r="B205" t="s">
        <v>73</v>
      </c>
      <c r="C205" t="s">
        <v>74</v>
      </c>
      <c r="E205" t="str">
        <f>"GAB2001311"</f>
        <v>GAB2001311</v>
      </c>
      <c r="F205" s="2">
        <v>44179</v>
      </c>
      <c r="G205">
        <v>202106</v>
      </c>
      <c r="H205" t="s">
        <v>75</v>
      </c>
      <c r="I205" t="s">
        <v>76</v>
      </c>
      <c r="J205" t="s">
        <v>77</v>
      </c>
      <c r="K205" t="s">
        <v>78</v>
      </c>
      <c r="L205" t="s">
        <v>587</v>
      </c>
      <c r="M205" t="s">
        <v>588</v>
      </c>
      <c r="N205" t="s">
        <v>589</v>
      </c>
      <c r="O205" t="s">
        <v>313</v>
      </c>
      <c r="P205" t="str">
        <f>"CT063521                      "</f>
        <v xml:space="preserve">CT063521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10.44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G205">
        <v>0</v>
      </c>
      <c r="BH205">
        <v>1</v>
      </c>
      <c r="BI205">
        <v>0.2</v>
      </c>
      <c r="BJ205">
        <v>2.2999999999999998</v>
      </c>
      <c r="BK205">
        <v>2.5</v>
      </c>
      <c r="BL205">
        <v>109.88</v>
      </c>
      <c r="BM205">
        <v>16.48</v>
      </c>
      <c r="BN205">
        <v>126.36</v>
      </c>
      <c r="BO205">
        <v>126.36</v>
      </c>
      <c r="BQ205" t="s">
        <v>590</v>
      </c>
      <c r="BR205" t="s">
        <v>84</v>
      </c>
      <c r="BS205" s="2">
        <v>44180</v>
      </c>
      <c r="BT205" s="3">
        <v>0.39027777777777778</v>
      </c>
      <c r="BU205" t="s">
        <v>817</v>
      </c>
      <c r="BV205" t="s">
        <v>86</v>
      </c>
      <c r="BY205">
        <v>11571.84</v>
      </c>
      <c r="BZ205" t="s">
        <v>30</v>
      </c>
      <c r="CA205" t="s">
        <v>592</v>
      </c>
      <c r="CC205" t="s">
        <v>588</v>
      </c>
      <c r="CD205">
        <v>250</v>
      </c>
      <c r="CE205" t="s">
        <v>338</v>
      </c>
      <c r="CF205" s="2">
        <v>44180</v>
      </c>
      <c r="CI205">
        <v>1</v>
      </c>
      <c r="CJ205">
        <v>1</v>
      </c>
      <c r="CK205">
        <v>23</v>
      </c>
      <c r="CL205" t="s">
        <v>90</v>
      </c>
    </row>
    <row r="206" spans="1:90" x14ac:dyDescent="0.25">
      <c r="A206" t="s">
        <v>72</v>
      </c>
      <c r="B206" t="s">
        <v>73</v>
      </c>
      <c r="C206" t="s">
        <v>74</v>
      </c>
      <c r="E206" t="str">
        <f>"GAB2001310"</f>
        <v>GAB2001310</v>
      </c>
      <c r="F206" s="2">
        <v>44179</v>
      </c>
      <c r="G206">
        <v>202106</v>
      </c>
      <c r="H206" t="s">
        <v>75</v>
      </c>
      <c r="I206" t="s">
        <v>76</v>
      </c>
      <c r="J206" t="s">
        <v>77</v>
      </c>
      <c r="K206" t="s">
        <v>78</v>
      </c>
      <c r="L206" t="s">
        <v>75</v>
      </c>
      <c r="M206" t="s">
        <v>76</v>
      </c>
      <c r="N206" t="s">
        <v>339</v>
      </c>
      <c r="O206" t="s">
        <v>313</v>
      </c>
      <c r="P206" t="str">
        <f>"CT063522                      "</f>
        <v xml:space="preserve">CT063522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3.43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G206">
        <v>0</v>
      </c>
      <c r="BH206">
        <v>1</v>
      </c>
      <c r="BI206">
        <v>0.3</v>
      </c>
      <c r="BJ206">
        <v>3.5</v>
      </c>
      <c r="BK206">
        <v>4</v>
      </c>
      <c r="BL206">
        <v>36.14</v>
      </c>
      <c r="BM206">
        <v>5.42</v>
      </c>
      <c r="BN206">
        <v>41.56</v>
      </c>
      <c r="BO206">
        <v>41.56</v>
      </c>
      <c r="BQ206" t="s">
        <v>340</v>
      </c>
      <c r="BR206" t="s">
        <v>84</v>
      </c>
      <c r="BS206" s="2">
        <v>44180</v>
      </c>
      <c r="BT206" s="3">
        <v>0.55486111111111114</v>
      </c>
      <c r="BU206" t="s">
        <v>818</v>
      </c>
      <c r="BV206" t="s">
        <v>90</v>
      </c>
      <c r="BW206" t="s">
        <v>215</v>
      </c>
      <c r="BX206" t="s">
        <v>416</v>
      </c>
      <c r="BY206">
        <v>17368.75</v>
      </c>
      <c r="CA206" t="s">
        <v>342</v>
      </c>
      <c r="CC206" t="s">
        <v>76</v>
      </c>
      <c r="CD206">
        <v>7800</v>
      </c>
      <c r="CE206" t="s">
        <v>338</v>
      </c>
      <c r="CF206" s="2">
        <v>44182</v>
      </c>
      <c r="CI206">
        <v>1</v>
      </c>
      <c r="CJ206">
        <v>1</v>
      </c>
      <c r="CK206">
        <v>22</v>
      </c>
      <c r="CL206" t="s">
        <v>90</v>
      </c>
    </row>
    <row r="207" spans="1:90" x14ac:dyDescent="0.25">
      <c r="A207" t="s">
        <v>72</v>
      </c>
      <c r="B207" t="s">
        <v>73</v>
      </c>
      <c r="C207" t="s">
        <v>74</v>
      </c>
      <c r="E207" t="str">
        <f>"GAB2001308"</f>
        <v>GAB2001308</v>
      </c>
      <c r="F207" s="2">
        <v>44179</v>
      </c>
      <c r="G207">
        <v>202106</v>
      </c>
      <c r="H207" t="s">
        <v>75</v>
      </c>
      <c r="I207" t="s">
        <v>76</v>
      </c>
      <c r="J207" t="s">
        <v>77</v>
      </c>
      <c r="K207" t="s">
        <v>78</v>
      </c>
      <c r="L207" t="s">
        <v>75</v>
      </c>
      <c r="M207" t="s">
        <v>76</v>
      </c>
      <c r="N207" t="s">
        <v>548</v>
      </c>
      <c r="O207" t="s">
        <v>313</v>
      </c>
      <c r="P207" t="str">
        <f>"ct063517                      "</f>
        <v xml:space="preserve">ct063517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19.079999999999998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G207">
        <v>0</v>
      </c>
      <c r="BH207">
        <v>2</v>
      </c>
      <c r="BI207">
        <v>24</v>
      </c>
      <c r="BJ207">
        <v>45.1</v>
      </c>
      <c r="BK207">
        <v>46</v>
      </c>
      <c r="BL207">
        <v>200.75</v>
      </c>
      <c r="BM207">
        <v>30.11</v>
      </c>
      <c r="BN207">
        <v>230.86</v>
      </c>
      <c r="BO207">
        <v>230.86</v>
      </c>
      <c r="BQ207" t="s">
        <v>801</v>
      </c>
      <c r="BR207" t="s">
        <v>84</v>
      </c>
      <c r="BS207" t="s">
        <v>218</v>
      </c>
      <c r="BY207">
        <v>112746</v>
      </c>
      <c r="CC207" t="s">
        <v>76</v>
      </c>
      <c r="CD207">
        <v>8001</v>
      </c>
      <c r="CE207" t="s">
        <v>819</v>
      </c>
      <c r="CI207">
        <v>1</v>
      </c>
      <c r="CJ207" t="s">
        <v>218</v>
      </c>
      <c r="CK207">
        <v>22</v>
      </c>
      <c r="CL207" t="s">
        <v>90</v>
      </c>
    </row>
    <row r="208" spans="1:90" x14ac:dyDescent="0.25">
      <c r="A208" t="s">
        <v>72</v>
      </c>
      <c r="B208" t="s">
        <v>73</v>
      </c>
      <c r="C208" t="s">
        <v>74</v>
      </c>
      <c r="E208" t="str">
        <f>"GAB2001314"</f>
        <v>GAB2001314</v>
      </c>
      <c r="F208" s="2">
        <v>44179</v>
      </c>
      <c r="G208">
        <v>202106</v>
      </c>
      <c r="H208" t="s">
        <v>75</v>
      </c>
      <c r="I208" t="s">
        <v>76</v>
      </c>
      <c r="J208" t="s">
        <v>77</v>
      </c>
      <c r="K208" t="s">
        <v>78</v>
      </c>
      <c r="L208" t="s">
        <v>114</v>
      </c>
      <c r="M208" t="s">
        <v>115</v>
      </c>
      <c r="N208" t="s">
        <v>745</v>
      </c>
      <c r="O208" t="s">
        <v>313</v>
      </c>
      <c r="P208" t="str">
        <f>"CT063528                      "</f>
        <v xml:space="preserve">CT063528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5.49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G208">
        <v>0</v>
      </c>
      <c r="BH208">
        <v>1</v>
      </c>
      <c r="BI208">
        <v>0.3</v>
      </c>
      <c r="BJ208">
        <v>2.2000000000000002</v>
      </c>
      <c r="BK208">
        <v>2.5</v>
      </c>
      <c r="BL208">
        <v>57.82</v>
      </c>
      <c r="BM208">
        <v>8.67</v>
      </c>
      <c r="BN208">
        <v>66.489999999999995</v>
      </c>
      <c r="BO208">
        <v>66.489999999999995</v>
      </c>
      <c r="BQ208" t="s">
        <v>820</v>
      </c>
      <c r="BR208" t="s">
        <v>84</v>
      </c>
      <c r="BS208" s="2">
        <v>44180</v>
      </c>
      <c r="BT208" s="3">
        <v>0.59166666666666667</v>
      </c>
      <c r="BU208" t="s">
        <v>821</v>
      </c>
      <c r="BV208" t="s">
        <v>90</v>
      </c>
      <c r="BW208" t="s">
        <v>822</v>
      </c>
      <c r="BX208" t="s">
        <v>554</v>
      </c>
      <c r="BY208">
        <v>10852.8</v>
      </c>
      <c r="BZ208" t="s">
        <v>30</v>
      </c>
      <c r="CA208" t="s">
        <v>823</v>
      </c>
      <c r="CC208" t="s">
        <v>115</v>
      </c>
      <c r="CD208">
        <v>1863</v>
      </c>
      <c r="CE208" t="s">
        <v>317</v>
      </c>
      <c r="CF208" s="2">
        <v>44181</v>
      </c>
      <c r="CI208">
        <v>1</v>
      </c>
      <c r="CJ208">
        <v>1</v>
      </c>
      <c r="CK208">
        <v>21</v>
      </c>
      <c r="CL208" t="s">
        <v>90</v>
      </c>
    </row>
    <row r="209" spans="1:90" x14ac:dyDescent="0.25">
      <c r="A209" t="s">
        <v>72</v>
      </c>
      <c r="B209" t="s">
        <v>73</v>
      </c>
      <c r="C209" t="s">
        <v>74</v>
      </c>
      <c r="E209" t="str">
        <f>"GAB2001315"</f>
        <v>GAB2001315</v>
      </c>
      <c r="F209" s="2">
        <v>44179</v>
      </c>
      <c r="G209">
        <v>202106</v>
      </c>
      <c r="H209" t="s">
        <v>75</v>
      </c>
      <c r="I209" t="s">
        <v>76</v>
      </c>
      <c r="J209" t="s">
        <v>77</v>
      </c>
      <c r="K209" t="s">
        <v>78</v>
      </c>
      <c r="L209" t="s">
        <v>378</v>
      </c>
      <c r="M209" t="s">
        <v>379</v>
      </c>
      <c r="N209" t="s">
        <v>380</v>
      </c>
      <c r="O209" t="s">
        <v>313</v>
      </c>
      <c r="P209" t="str">
        <f>"CT063529                      "</f>
        <v xml:space="preserve">CT063529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3.43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G209">
        <v>0</v>
      </c>
      <c r="BH209">
        <v>1</v>
      </c>
      <c r="BI209">
        <v>0.4</v>
      </c>
      <c r="BJ209">
        <v>1.9</v>
      </c>
      <c r="BK209">
        <v>2</v>
      </c>
      <c r="BL209">
        <v>36.14</v>
      </c>
      <c r="BM209">
        <v>5.42</v>
      </c>
      <c r="BN209">
        <v>41.56</v>
      </c>
      <c r="BO209">
        <v>41.56</v>
      </c>
      <c r="BQ209" t="s">
        <v>381</v>
      </c>
      <c r="BR209" t="s">
        <v>84</v>
      </c>
      <c r="BS209" s="2">
        <v>44180</v>
      </c>
      <c r="BT209" s="3">
        <v>0.5395833333333333</v>
      </c>
      <c r="BU209" t="s">
        <v>824</v>
      </c>
      <c r="BV209" t="s">
        <v>86</v>
      </c>
      <c r="BY209">
        <v>9314.3700000000008</v>
      </c>
      <c r="CC209" t="s">
        <v>379</v>
      </c>
      <c r="CD209">
        <v>7600</v>
      </c>
      <c r="CE209" t="s">
        <v>317</v>
      </c>
      <c r="CF209" s="2">
        <v>44182</v>
      </c>
      <c r="CI209">
        <v>1</v>
      </c>
      <c r="CJ209">
        <v>1</v>
      </c>
      <c r="CK209">
        <v>22</v>
      </c>
      <c r="CL209" t="s">
        <v>90</v>
      </c>
    </row>
    <row r="210" spans="1:90" x14ac:dyDescent="0.25">
      <c r="A210" t="s">
        <v>72</v>
      </c>
      <c r="B210" t="s">
        <v>73</v>
      </c>
      <c r="C210" t="s">
        <v>74</v>
      </c>
      <c r="E210" t="str">
        <f>"GAB2001316"</f>
        <v>GAB2001316</v>
      </c>
      <c r="F210" s="2">
        <v>44179</v>
      </c>
      <c r="G210">
        <v>202106</v>
      </c>
      <c r="H210" t="s">
        <v>75</v>
      </c>
      <c r="I210" t="s">
        <v>76</v>
      </c>
      <c r="J210" t="s">
        <v>77</v>
      </c>
      <c r="K210" t="s">
        <v>78</v>
      </c>
      <c r="L210" t="s">
        <v>75</v>
      </c>
      <c r="M210" t="s">
        <v>76</v>
      </c>
      <c r="N210" t="s">
        <v>312</v>
      </c>
      <c r="O210" t="s">
        <v>313</v>
      </c>
      <c r="P210" t="str">
        <f>"CT063532                      "</f>
        <v xml:space="preserve">CT063532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3.43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G210">
        <v>0</v>
      </c>
      <c r="BH210">
        <v>1</v>
      </c>
      <c r="BI210">
        <v>1.1000000000000001</v>
      </c>
      <c r="BJ210">
        <v>2.8</v>
      </c>
      <c r="BK210">
        <v>3</v>
      </c>
      <c r="BL210">
        <v>36.14</v>
      </c>
      <c r="BM210">
        <v>5.42</v>
      </c>
      <c r="BN210">
        <v>41.56</v>
      </c>
      <c r="BO210">
        <v>41.56</v>
      </c>
      <c r="BQ210" t="s">
        <v>314</v>
      </c>
      <c r="BR210" t="s">
        <v>84</v>
      </c>
      <c r="BS210" s="2">
        <v>44180</v>
      </c>
      <c r="BT210" s="3">
        <v>0.41666666666666669</v>
      </c>
      <c r="BU210" t="s">
        <v>825</v>
      </c>
      <c r="BV210" t="s">
        <v>86</v>
      </c>
      <c r="BY210">
        <v>13767.6</v>
      </c>
      <c r="CC210" t="s">
        <v>76</v>
      </c>
      <c r="CD210">
        <v>7441</v>
      </c>
      <c r="CE210" t="s">
        <v>498</v>
      </c>
      <c r="CF210" s="2">
        <v>44182</v>
      </c>
      <c r="CI210">
        <v>1</v>
      </c>
      <c r="CJ210">
        <v>1</v>
      </c>
      <c r="CK210">
        <v>22</v>
      </c>
      <c r="CL210" t="s">
        <v>90</v>
      </c>
    </row>
    <row r="211" spans="1:90" x14ac:dyDescent="0.25">
      <c r="A211" t="s">
        <v>72</v>
      </c>
      <c r="B211" t="s">
        <v>73</v>
      </c>
      <c r="C211" t="s">
        <v>74</v>
      </c>
      <c r="E211" t="str">
        <f>"GAB2001321"</f>
        <v>GAB2001321</v>
      </c>
      <c r="F211" s="2">
        <v>44179</v>
      </c>
      <c r="G211">
        <v>202106</v>
      </c>
      <c r="H211" t="s">
        <v>75</v>
      </c>
      <c r="I211" t="s">
        <v>76</v>
      </c>
      <c r="J211" t="s">
        <v>77</v>
      </c>
      <c r="K211" t="s">
        <v>78</v>
      </c>
      <c r="L211" t="s">
        <v>512</v>
      </c>
      <c r="M211" t="s">
        <v>513</v>
      </c>
      <c r="N211" t="s">
        <v>514</v>
      </c>
      <c r="O211" t="s">
        <v>313</v>
      </c>
      <c r="P211" t="str">
        <f>"CT063538                      "</f>
        <v xml:space="preserve">CT063538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10.44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G211">
        <v>0</v>
      </c>
      <c r="BH211">
        <v>1</v>
      </c>
      <c r="BI211">
        <v>0.3</v>
      </c>
      <c r="BJ211">
        <v>2.4</v>
      </c>
      <c r="BK211">
        <v>2.5</v>
      </c>
      <c r="BL211">
        <v>109.88</v>
      </c>
      <c r="BM211">
        <v>16.48</v>
      </c>
      <c r="BN211">
        <v>126.36</v>
      </c>
      <c r="BO211">
        <v>126.36</v>
      </c>
      <c r="BQ211" t="s">
        <v>515</v>
      </c>
      <c r="BR211" t="s">
        <v>84</v>
      </c>
      <c r="BS211" s="2">
        <v>44182</v>
      </c>
      <c r="BT211" s="3">
        <v>0.43055555555555558</v>
      </c>
      <c r="BU211" t="s">
        <v>826</v>
      </c>
      <c r="BV211" t="s">
        <v>90</v>
      </c>
      <c r="BW211" t="s">
        <v>215</v>
      </c>
      <c r="BX211" t="s">
        <v>827</v>
      </c>
      <c r="BY211">
        <v>11823.84</v>
      </c>
      <c r="CC211" t="s">
        <v>513</v>
      </c>
      <c r="CD211">
        <v>9459</v>
      </c>
      <c r="CE211" t="s">
        <v>317</v>
      </c>
      <c r="CF211" s="2">
        <v>44182</v>
      </c>
      <c r="CI211">
        <v>1</v>
      </c>
      <c r="CJ211">
        <v>3</v>
      </c>
      <c r="CK211">
        <v>23</v>
      </c>
      <c r="CL211" t="s">
        <v>90</v>
      </c>
    </row>
    <row r="212" spans="1:90" x14ac:dyDescent="0.25">
      <c r="A212" t="s">
        <v>72</v>
      </c>
      <c r="B212" t="s">
        <v>73</v>
      </c>
      <c r="C212" t="s">
        <v>74</v>
      </c>
      <c r="E212" t="str">
        <f>"GAB2001323"</f>
        <v>GAB2001323</v>
      </c>
      <c r="F212" s="2">
        <v>44179</v>
      </c>
      <c r="G212">
        <v>202106</v>
      </c>
      <c r="H212" t="s">
        <v>75</v>
      </c>
      <c r="I212" t="s">
        <v>76</v>
      </c>
      <c r="J212" t="s">
        <v>77</v>
      </c>
      <c r="K212" t="s">
        <v>78</v>
      </c>
      <c r="L212" t="s">
        <v>483</v>
      </c>
      <c r="M212" t="s">
        <v>484</v>
      </c>
      <c r="N212" t="s">
        <v>485</v>
      </c>
      <c r="O212" t="s">
        <v>313</v>
      </c>
      <c r="P212" t="str">
        <f>"CT063543                      "</f>
        <v xml:space="preserve">CT063543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8.52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G212">
        <v>0</v>
      </c>
      <c r="BH212">
        <v>1</v>
      </c>
      <c r="BI212">
        <v>0.4</v>
      </c>
      <c r="BJ212">
        <v>1.7</v>
      </c>
      <c r="BK212">
        <v>2</v>
      </c>
      <c r="BL212">
        <v>89.64</v>
      </c>
      <c r="BM212">
        <v>13.45</v>
      </c>
      <c r="BN212">
        <v>103.09</v>
      </c>
      <c r="BO212">
        <v>103.09</v>
      </c>
      <c r="BQ212" t="s">
        <v>486</v>
      </c>
      <c r="BR212" t="s">
        <v>84</v>
      </c>
      <c r="BS212" s="2">
        <v>44183</v>
      </c>
      <c r="BT212" s="3">
        <v>0.4368055555555555</v>
      </c>
      <c r="BU212" t="s">
        <v>487</v>
      </c>
      <c r="BV212" t="s">
        <v>86</v>
      </c>
      <c r="BY212">
        <v>8505.42</v>
      </c>
      <c r="CC212" t="s">
        <v>484</v>
      </c>
      <c r="CD212">
        <v>8800</v>
      </c>
      <c r="CE212" t="s">
        <v>369</v>
      </c>
      <c r="CF212" s="2">
        <v>44183</v>
      </c>
      <c r="CI212">
        <v>3</v>
      </c>
      <c r="CJ212">
        <v>4</v>
      </c>
      <c r="CK212">
        <v>23</v>
      </c>
      <c r="CL212" t="s">
        <v>90</v>
      </c>
    </row>
    <row r="213" spans="1:90" x14ac:dyDescent="0.25">
      <c r="A213" t="s">
        <v>72</v>
      </c>
      <c r="B213" t="s">
        <v>73</v>
      </c>
      <c r="C213" t="s">
        <v>74</v>
      </c>
      <c r="E213" t="str">
        <f>"GAB2001319"</f>
        <v>GAB2001319</v>
      </c>
      <c r="F213" s="2">
        <v>44179</v>
      </c>
      <c r="G213">
        <v>202106</v>
      </c>
      <c r="H213" t="s">
        <v>75</v>
      </c>
      <c r="I213" t="s">
        <v>76</v>
      </c>
      <c r="J213" t="s">
        <v>77</v>
      </c>
      <c r="K213" t="s">
        <v>78</v>
      </c>
      <c r="L213" t="s">
        <v>378</v>
      </c>
      <c r="M213" t="s">
        <v>379</v>
      </c>
      <c r="N213" t="s">
        <v>828</v>
      </c>
      <c r="O213" t="s">
        <v>313</v>
      </c>
      <c r="P213" t="str">
        <f>"CT063534                      "</f>
        <v xml:space="preserve">CT063534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3.43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G213">
        <v>0</v>
      </c>
      <c r="BH213">
        <v>1</v>
      </c>
      <c r="BI213">
        <v>0.3</v>
      </c>
      <c r="BJ213">
        <v>1.3</v>
      </c>
      <c r="BK213">
        <v>2</v>
      </c>
      <c r="BL213">
        <v>36.14</v>
      </c>
      <c r="BM213">
        <v>5.42</v>
      </c>
      <c r="BN213">
        <v>41.56</v>
      </c>
      <c r="BO213">
        <v>41.56</v>
      </c>
      <c r="BQ213" t="s">
        <v>829</v>
      </c>
      <c r="BR213" t="s">
        <v>84</v>
      </c>
      <c r="BS213" s="2">
        <v>44180</v>
      </c>
      <c r="BT213" s="3">
        <v>0.41666666666666669</v>
      </c>
      <c r="BU213" t="s">
        <v>234</v>
      </c>
      <c r="BV213" t="s">
        <v>86</v>
      </c>
      <c r="BY213">
        <v>6595.02</v>
      </c>
      <c r="CC213" t="s">
        <v>379</v>
      </c>
      <c r="CD213">
        <v>7600</v>
      </c>
      <c r="CE213" t="s">
        <v>338</v>
      </c>
      <c r="CF213" s="2">
        <v>44182</v>
      </c>
      <c r="CI213">
        <v>1</v>
      </c>
      <c r="CJ213">
        <v>1</v>
      </c>
      <c r="CK213">
        <v>22</v>
      </c>
      <c r="CL213" t="s">
        <v>90</v>
      </c>
    </row>
    <row r="214" spans="1:90" x14ac:dyDescent="0.25">
      <c r="A214" t="s">
        <v>72</v>
      </c>
      <c r="B214" t="s">
        <v>73</v>
      </c>
      <c r="C214" t="s">
        <v>74</v>
      </c>
      <c r="E214" t="str">
        <f>"GAB2001325"</f>
        <v>GAB2001325</v>
      </c>
      <c r="F214" s="2">
        <v>44179</v>
      </c>
      <c r="G214">
        <v>202106</v>
      </c>
      <c r="H214" t="s">
        <v>75</v>
      </c>
      <c r="I214" t="s">
        <v>76</v>
      </c>
      <c r="J214" t="s">
        <v>77</v>
      </c>
      <c r="K214" t="s">
        <v>78</v>
      </c>
      <c r="L214" t="s">
        <v>75</v>
      </c>
      <c r="M214" t="s">
        <v>76</v>
      </c>
      <c r="N214" t="s">
        <v>188</v>
      </c>
      <c r="O214" t="s">
        <v>444</v>
      </c>
      <c r="P214" t="str">
        <f>"002856 002855                 "</f>
        <v xml:space="preserve">002856 002855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3.43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G214">
        <v>0</v>
      </c>
      <c r="BH214">
        <v>1</v>
      </c>
      <c r="BI214">
        <v>2.9</v>
      </c>
      <c r="BJ214">
        <v>6.2</v>
      </c>
      <c r="BK214">
        <v>7</v>
      </c>
      <c r="BL214">
        <v>36.14</v>
      </c>
      <c r="BM214">
        <v>5.42</v>
      </c>
      <c r="BN214">
        <v>41.56</v>
      </c>
      <c r="BO214">
        <v>41.56</v>
      </c>
      <c r="BQ214" t="s">
        <v>189</v>
      </c>
      <c r="BR214" t="s">
        <v>84</v>
      </c>
      <c r="BS214" s="2">
        <v>44180</v>
      </c>
      <c r="BT214" s="3">
        <v>0.45347222222222222</v>
      </c>
      <c r="BU214" t="s">
        <v>830</v>
      </c>
      <c r="BV214" t="s">
        <v>86</v>
      </c>
      <c r="BY214">
        <v>31208.32</v>
      </c>
      <c r="BZ214" t="s">
        <v>30</v>
      </c>
      <c r="CA214" t="s">
        <v>831</v>
      </c>
      <c r="CC214" t="s">
        <v>76</v>
      </c>
      <c r="CD214">
        <v>7784</v>
      </c>
      <c r="CE214" t="s">
        <v>832</v>
      </c>
      <c r="CF214" s="2">
        <v>44182</v>
      </c>
      <c r="CI214">
        <v>1</v>
      </c>
      <c r="CJ214">
        <v>1</v>
      </c>
      <c r="CK214">
        <v>32</v>
      </c>
      <c r="CL214" t="s">
        <v>90</v>
      </c>
    </row>
    <row r="215" spans="1:90" x14ac:dyDescent="0.25">
      <c r="A215" t="s">
        <v>72</v>
      </c>
      <c r="B215" t="s">
        <v>73</v>
      </c>
      <c r="C215" t="s">
        <v>74</v>
      </c>
      <c r="E215" t="str">
        <f>"gab2001363"</f>
        <v>gab2001363</v>
      </c>
      <c r="F215" s="2">
        <v>44183</v>
      </c>
      <c r="G215">
        <v>202106</v>
      </c>
      <c r="H215" t="s">
        <v>75</v>
      </c>
      <c r="I215" t="s">
        <v>76</v>
      </c>
      <c r="J215" t="s">
        <v>219</v>
      </c>
      <c r="K215" t="s">
        <v>78</v>
      </c>
      <c r="L215" t="s">
        <v>434</v>
      </c>
      <c r="M215" t="s">
        <v>435</v>
      </c>
      <c r="N215" t="s">
        <v>833</v>
      </c>
      <c r="O215" t="s">
        <v>313</v>
      </c>
      <c r="P215" t="str">
        <f>"002869                        "</f>
        <v xml:space="preserve">002869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12.36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G215">
        <v>0</v>
      </c>
      <c r="BH215">
        <v>1</v>
      </c>
      <c r="BI215">
        <v>0.4</v>
      </c>
      <c r="BJ215">
        <v>2.9</v>
      </c>
      <c r="BK215">
        <v>3</v>
      </c>
      <c r="BL215">
        <v>130.12</v>
      </c>
      <c r="BM215">
        <v>19.52</v>
      </c>
      <c r="BN215">
        <v>149.63999999999999</v>
      </c>
      <c r="BO215">
        <v>149.63999999999999</v>
      </c>
      <c r="BQ215" t="s">
        <v>834</v>
      </c>
      <c r="BR215" t="s">
        <v>389</v>
      </c>
      <c r="BS215" s="2">
        <v>44186</v>
      </c>
      <c r="BT215" s="3">
        <v>0.52430555555555558</v>
      </c>
      <c r="BU215" t="s">
        <v>835</v>
      </c>
      <c r="BV215" t="s">
        <v>86</v>
      </c>
      <c r="BY215">
        <v>14507.1</v>
      </c>
      <c r="BZ215" t="s">
        <v>321</v>
      </c>
      <c r="CA215" t="s">
        <v>196</v>
      </c>
      <c r="CC215" t="s">
        <v>435</v>
      </c>
      <c r="CD215">
        <v>9499</v>
      </c>
      <c r="CE215" t="s">
        <v>88</v>
      </c>
      <c r="CF215" s="2">
        <v>44187</v>
      </c>
      <c r="CI215">
        <v>1</v>
      </c>
      <c r="CJ215">
        <v>1</v>
      </c>
      <c r="CK215">
        <v>23</v>
      </c>
      <c r="CL215" t="s">
        <v>90</v>
      </c>
    </row>
    <row r="216" spans="1:90" x14ac:dyDescent="0.25">
      <c r="A216" t="s">
        <v>72</v>
      </c>
      <c r="B216" t="s">
        <v>73</v>
      </c>
      <c r="C216" t="s">
        <v>74</v>
      </c>
      <c r="E216" t="str">
        <f>"gab2001371"</f>
        <v>gab2001371</v>
      </c>
      <c r="F216" s="2">
        <v>44183</v>
      </c>
      <c r="G216">
        <v>202106</v>
      </c>
      <c r="H216" t="s">
        <v>75</v>
      </c>
      <c r="I216" t="s">
        <v>76</v>
      </c>
      <c r="J216" t="s">
        <v>219</v>
      </c>
      <c r="K216" t="s">
        <v>78</v>
      </c>
      <c r="L216" t="s">
        <v>419</v>
      </c>
      <c r="M216" t="s">
        <v>420</v>
      </c>
      <c r="N216" t="s">
        <v>836</v>
      </c>
      <c r="O216" t="s">
        <v>313</v>
      </c>
      <c r="P216" t="str">
        <f>"063589                        "</f>
        <v xml:space="preserve">063589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12.36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G216">
        <v>0</v>
      </c>
      <c r="BH216">
        <v>1</v>
      </c>
      <c r="BI216">
        <v>0.5</v>
      </c>
      <c r="BJ216">
        <v>2.7</v>
      </c>
      <c r="BK216">
        <v>3</v>
      </c>
      <c r="BL216">
        <v>130.12</v>
      </c>
      <c r="BM216">
        <v>19.52</v>
      </c>
      <c r="BN216">
        <v>149.63999999999999</v>
      </c>
      <c r="BO216">
        <v>149.63999999999999</v>
      </c>
      <c r="BQ216" t="s">
        <v>837</v>
      </c>
      <c r="BR216" t="s">
        <v>389</v>
      </c>
      <c r="BS216" s="2">
        <v>44186</v>
      </c>
      <c r="BT216" s="3">
        <v>0.60416666666666663</v>
      </c>
      <c r="BU216" t="s">
        <v>422</v>
      </c>
      <c r="BV216" t="s">
        <v>86</v>
      </c>
      <c r="BY216">
        <v>13671.84</v>
      </c>
      <c r="BZ216" t="s">
        <v>321</v>
      </c>
      <c r="CA216" t="s">
        <v>423</v>
      </c>
      <c r="CC216" t="s">
        <v>420</v>
      </c>
      <c r="CD216">
        <v>3100</v>
      </c>
      <c r="CE216" t="s">
        <v>88</v>
      </c>
      <c r="CF216" s="2">
        <v>44193</v>
      </c>
      <c r="CI216">
        <v>1</v>
      </c>
      <c r="CJ216">
        <v>1</v>
      </c>
      <c r="CK216">
        <v>23</v>
      </c>
      <c r="CL216" t="s">
        <v>90</v>
      </c>
    </row>
    <row r="217" spans="1:90" x14ac:dyDescent="0.25">
      <c r="A217" t="s">
        <v>72</v>
      </c>
      <c r="B217" t="s">
        <v>73</v>
      </c>
      <c r="C217" t="s">
        <v>74</v>
      </c>
      <c r="E217" t="str">
        <f>"gab2001344"</f>
        <v>gab2001344</v>
      </c>
      <c r="F217" s="2">
        <v>44180</v>
      </c>
      <c r="G217">
        <v>202106</v>
      </c>
      <c r="H217" t="s">
        <v>75</v>
      </c>
      <c r="I217" t="s">
        <v>76</v>
      </c>
      <c r="J217" t="s">
        <v>219</v>
      </c>
      <c r="K217" t="s">
        <v>78</v>
      </c>
      <c r="L217" t="s">
        <v>114</v>
      </c>
      <c r="M217" t="s">
        <v>115</v>
      </c>
      <c r="N217" t="s">
        <v>838</v>
      </c>
      <c r="O217" t="s">
        <v>313</v>
      </c>
      <c r="P217" t="str">
        <f>"CT063557                      "</f>
        <v xml:space="preserve">CT063557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5.49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G217">
        <v>0</v>
      </c>
      <c r="BH217">
        <v>1</v>
      </c>
      <c r="BI217">
        <v>0.3</v>
      </c>
      <c r="BJ217">
        <v>2.5</v>
      </c>
      <c r="BK217">
        <v>2.5</v>
      </c>
      <c r="BL217">
        <v>57.82</v>
      </c>
      <c r="BM217">
        <v>8.67</v>
      </c>
      <c r="BN217">
        <v>66.489999999999995</v>
      </c>
      <c r="BO217">
        <v>66.489999999999995</v>
      </c>
      <c r="BQ217" t="s">
        <v>454</v>
      </c>
      <c r="BR217" t="s">
        <v>389</v>
      </c>
      <c r="BS217" s="2">
        <v>44182</v>
      </c>
      <c r="BT217" s="3">
        <v>0.40208333333333335</v>
      </c>
      <c r="BU217" t="s">
        <v>839</v>
      </c>
      <c r="BV217" t="s">
        <v>86</v>
      </c>
      <c r="BY217">
        <v>12548.25</v>
      </c>
      <c r="BZ217" t="s">
        <v>321</v>
      </c>
      <c r="CA217" t="s">
        <v>428</v>
      </c>
      <c r="CC217" t="s">
        <v>115</v>
      </c>
      <c r="CD217">
        <v>2196</v>
      </c>
      <c r="CE217" t="s">
        <v>840</v>
      </c>
      <c r="CF217" s="2">
        <v>44183</v>
      </c>
      <c r="CI217">
        <v>1</v>
      </c>
      <c r="CJ217">
        <v>2</v>
      </c>
      <c r="CK217">
        <v>21</v>
      </c>
      <c r="CL217" t="s">
        <v>90</v>
      </c>
    </row>
    <row r="218" spans="1:90" x14ac:dyDescent="0.25">
      <c r="A218" t="s">
        <v>72</v>
      </c>
      <c r="B218" t="s">
        <v>73</v>
      </c>
      <c r="C218" t="s">
        <v>74</v>
      </c>
      <c r="E218" t="str">
        <f>"gab2001333"</f>
        <v>gab2001333</v>
      </c>
      <c r="F218" s="2">
        <v>44180</v>
      </c>
      <c r="G218">
        <v>202106</v>
      </c>
      <c r="H218" t="s">
        <v>75</v>
      </c>
      <c r="I218" t="s">
        <v>76</v>
      </c>
      <c r="J218" t="s">
        <v>219</v>
      </c>
      <c r="K218" t="s">
        <v>78</v>
      </c>
      <c r="L218" t="s">
        <v>370</v>
      </c>
      <c r="M218" t="s">
        <v>371</v>
      </c>
      <c r="N218" t="s">
        <v>841</v>
      </c>
      <c r="O218" t="s">
        <v>313</v>
      </c>
      <c r="P218" t="str">
        <f>"CT063550                      "</f>
        <v xml:space="preserve">CT063550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12.36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G218">
        <v>0</v>
      </c>
      <c r="BH218">
        <v>1</v>
      </c>
      <c r="BI218">
        <v>0.5</v>
      </c>
      <c r="BJ218">
        <v>2.7</v>
      </c>
      <c r="BK218">
        <v>3</v>
      </c>
      <c r="BL218">
        <v>130.12</v>
      </c>
      <c r="BM218">
        <v>19.52</v>
      </c>
      <c r="BN218">
        <v>149.63999999999999</v>
      </c>
      <c r="BO218">
        <v>149.63999999999999</v>
      </c>
      <c r="BQ218" t="s">
        <v>373</v>
      </c>
      <c r="BR218" t="s">
        <v>389</v>
      </c>
      <c r="BS218" s="2">
        <v>44184</v>
      </c>
      <c r="BT218" s="3">
        <v>0.43055555555555558</v>
      </c>
      <c r="BU218" t="s">
        <v>842</v>
      </c>
      <c r="BV218" t="s">
        <v>90</v>
      </c>
      <c r="BY218">
        <v>13346.4</v>
      </c>
      <c r="BZ218" t="s">
        <v>337</v>
      </c>
      <c r="CC218" t="s">
        <v>371</v>
      </c>
      <c r="CD218">
        <v>2745</v>
      </c>
      <c r="CE218" t="s">
        <v>840</v>
      </c>
      <c r="CF218" s="2">
        <v>44186</v>
      </c>
      <c r="CI218">
        <v>1</v>
      </c>
      <c r="CJ218">
        <v>3</v>
      </c>
      <c r="CK218">
        <v>23</v>
      </c>
      <c r="CL218" t="s">
        <v>90</v>
      </c>
    </row>
    <row r="219" spans="1:90" x14ac:dyDescent="0.25">
      <c r="A219" t="s">
        <v>72</v>
      </c>
      <c r="B219" t="s">
        <v>73</v>
      </c>
      <c r="C219" t="s">
        <v>74</v>
      </c>
      <c r="E219" t="str">
        <f>"gab2001341"</f>
        <v>gab2001341</v>
      </c>
      <c r="F219" s="2">
        <v>44180</v>
      </c>
      <c r="G219">
        <v>202106</v>
      </c>
      <c r="H219" t="s">
        <v>75</v>
      </c>
      <c r="I219" t="s">
        <v>76</v>
      </c>
      <c r="J219" t="s">
        <v>219</v>
      </c>
      <c r="K219" t="s">
        <v>78</v>
      </c>
      <c r="L219" t="s">
        <v>75</v>
      </c>
      <c r="M219" t="s">
        <v>76</v>
      </c>
      <c r="N219" t="s">
        <v>843</v>
      </c>
      <c r="O219" t="s">
        <v>313</v>
      </c>
      <c r="P219" t="str">
        <f>"002797                        "</f>
        <v xml:space="preserve">002797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3.43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G219">
        <v>0</v>
      </c>
      <c r="BH219">
        <v>1</v>
      </c>
      <c r="BI219">
        <v>0.5</v>
      </c>
      <c r="BJ219">
        <v>2.6</v>
      </c>
      <c r="BK219">
        <v>3</v>
      </c>
      <c r="BL219">
        <v>36.14</v>
      </c>
      <c r="BM219">
        <v>5.42</v>
      </c>
      <c r="BN219">
        <v>41.56</v>
      </c>
      <c r="BO219">
        <v>41.56</v>
      </c>
      <c r="BQ219" t="s">
        <v>445</v>
      </c>
      <c r="BR219" t="s">
        <v>389</v>
      </c>
      <c r="BS219" s="2">
        <v>44182</v>
      </c>
      <c r="BT219" s="3">
        <v>0.54166666666666663</v>
      </c>
      <c r="BU219" t="s">
        <v>844</v>
      </c>
      <c r="BV219" t="s">
        <v>90</v>
      </c>
      <c r="BW219" t="s">
        <v>215</v>
      </c>
      <c r="BX219" t="s">
        <v>367</v>
      </c>
      <c r="BY219">
        <v>13167.96</v>
      </c>
      <c r="BZ219" t="s">
        <v>337</v>
      </c>
      <c r="CA219" t="s">
        <v>447</v>
      </c>
      <c r="CC219" t="s">
        <v>76</v>
      </c>
      <c r="CD219">
        <v>7785</v>
      </c>
      <c r="CE219" t="s">
        <v>840</v>
      </c>
      <c r="CF219" s="2">
        <v>44183</v>
      </c>
      <c r="CI219">
        <v>1</v>
      </c>
      <c r="CJ219">
        <v>2</v>
      </c>
      <c r="CK219">
        <v>22</v>
      </c>
      <c r="CL219" t="s">
        <v>90</v>
      </c>
    </row>
    <row r="220" spans="1:90" x14ac:dyDescent="0.25">
      <c r="A220" t="s">
        <v>72</v>
      </c>
      <c r="B220" t="s">
        <v>73</v>
      </c>
      <c r="C220" t="s">
        <v>74</v>
      </c>
      <c r="E220" t="str">
        <f>"gab2001327"</f>
        <v>gab2001327</v>
      </c>
      <c r="F220" s="2">
        <v>44180</v>
      </c>
      <c r="G220">
        <v>202106</v>
      </c>
      <c r="H220" t="s">
        <v>75</v>
      </c>
      <c r="I220" t="s">
        <v>76</v>
      </c>
      <c r="J220" t="s">
        <v>219</v>
      </c>
      <c r="K220" t="s">
        <v>78</v>
      </c>
      <c r="L220" t="s">
        <v>75</v>
      </c>
      <c r="M220" t="s">
        <v>76</v>
      </c>
      <c r="N220" t="s">
        <v>845</v>
      </c>
      <c r="O220" t="s">
        <v>313</v>
      </c>
      <c r="P220" t="str">
        <f>"002857                        "</f>
        <v xml:space="preserve">002857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3.43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G220">
        <v>0</v>
      </c>
      <c r="BH220">
        <v>1</v>
      </c>
      <c r="BI220">
        <v>0.9</v>
      </c>
      <c r="BJ220">
        <v>1.8</v>
      </c>
      <c r="BK220">
        <v>2</v>
      </c>
      <c r="BL220">
        <v>36.14</v>
      </c>
      <c r="BM220">
        <v>5.42</v>
      </c>
      <c r="BN220">
        <v>41.56</v>
      </c>
      <c r="BO220">
        <v>41.56</v>
      </c>
      <c r="BQ220" t="s">
        <v>347</v>
      </c>
      <c r="BR220" t="s">
        <v>389</v>
      </c>
      <c r="BS220" s="2">
        <v>44183</v>
      </c>
      <c r="BT220" s="3">
        <v>0.49236111111111108</v>
      </c>
      <c r="BU220" t="s">
        <v>366</v>
      </c>
      <c r="BV220" t="s">
        <v>90</v>
      </c>
      <c r="BW220" t="s">
        <v>215</v>
      </c>
      <c r="BX220" t="s">
        <v>416</v>
      </c>
      <c r="BY220">
        <v>8950.5</v>
      </c>
      <c r="BZ220" t="s">
        <v>321</v>
      </c>
      <c r="CA220" t="s">
        <v>368</v>
      </c>
      <c r="CC220" t="s">
        <v>76</v>
      </c>
      <c r="CD220">
        <v>7441</v>
      </c>
      <c r="CE220" t="s">
        <v>846</v>
      </c>
      <c r="CF220" s="2">
        <v>44186</v>
      </c>
      <c r="CI220">
        <v>1</v>
      </c>
      <c r="CJ220">
        <v>3</v>
      </c>
      <c r="CK220">
        <v>22</v>
      </c>
      <c r="CL220" t="s">
        <v>90</v>
      </c>
    </row>
    <row r="221" spans="1:90" x14ac:dyDescent="0.25">
      <c r="A221" t="s">
        <v>72</v>
      </c>
      <c r="B221" t="s">
        <v>73</v>
      </c>
      <c r="C221" t="s">
        <v>74</v>
      </c>
      <c r="E221" t="str">
        <f>"gab2001339"</f>
        <v>gab2001339</v>
      </c>
      <c r="F221" s="2">
        <v>44180</v>
      </c>
      <c r="G221">
        <v>202106</v>
      </c>
      <c r="H221" t="s">
        <v>75</v>
      </c>
      <c r="I221" t="s">
        <v>76</v>
      </c>
      <c r="J221" t="s">
        <v>219</v>
      </c>
      <c r="K221" t="s">
        <v>78</v>
      </c>
      <c r="L221" t="s">
        <v>75</v>
      </c>
      <c r="M221" t="s">
        <v>76</v>
      </c>
      <c r="N221" t="s">
        <v>847</v>
      </c>
      <c r="O221" t="s">
        <v>313</v>
      </c>
      <c r="P221" t="str">
        <f>"CT063554                      "</f>
        <v xml:space="preserve">CT063554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3.43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G221">
        <v>0</v>
      </c>
      <c r="BH221">
        <v>1</v>
      </c>
      <c r="BI221">
        <v>0.5</v>
      </c>
      <c r="BJ221">
        <v>2.7</v>
      </c>
      <c r="BK221">
        <v>3</v>
      </c>
      <c r="BL221">
        <v>36.14</v>
      </c>
      <c r="BM221">
        <v>5.42</v>
      </c>
      <c r="BN221">
        <v>41.56</v>
      </c>
      <c r="BO221">
        <v>41.56</v>
      </c>
      <c r="BQ221" t="s">
        <v>314</v>
      </c>
      <c r="BR221" t="s">
        <v>389</v>
      </c>
      <c r="BS221" s="2">
        <v>44182</v>
      </c>
      <c r="BT221" s="3">
        <v>0.41666666666666669</v>
      </c>
      <c r="BU221" t="s">
        <v>848</v>
      </c>
      <c r="BV221" t="s">
        <v>86</v>
      </c>
      <c r="BY221">
        <v>13304.62</v>
      </c>
      <c r="BZ221" t="s">
        <v>321</v>
      </c>
      <c r="CC221" t="s">
        <v>76</v>
      </c>
      <c r="CD221">
        <v>7441</v>
      </c>
      <c r="CE221" t="s">
        <v>840</v>
      </c>
      <c r="CF221" s="2">
        <v>44183</v>
      </c>
      <c r="CI221">
        <v>1</v>
      </c>
      <c r="CJ221">
        <v>2</v>
      </c>
      <c r="CK221">
        <v>22</v>
      </c>
      <c r="CL221" t="s">
        <v>90</v>
      </c>
    </row>
    <row r="222" spans="1:90" x14ac:dyDescent="0.25">
      <c r="A222" t="s">
        <v>72</v>
      </c>
      <c r="B222" t="s">
        <v>73</v>
      </c>
      <c r="C222" t="s">
        <v>74</v>
      </c>
      <c r="E222" t="str">
        <f>"gab2001326"</f>
        <v>gab2001326</v>
      </c>
      <c r="F222" s="2">
        <v>44180</v>
      </c>
      <c r="G222">
        <v>202106</v>
      </c>
      <c r="H222" t="s">
        <v>75</v>
      </c>
      <c r="I222" t="s">
        <v>76</v>
      </c>
      <c r="J222" t="s">
        <v>219</v>
      </c>
      <c r="K222" t="s">
        <v>78</v>
      </c>
      <c r="L222" t="s">
        <v>677</v>
      </c>
      <c r="M222" t="s">
        <v>678</v>
      </c>
      <c r="N222" t="s">
        <v>679</v>
      </c>
      <c r="O222" t="s">
        <v>313</v>
      </c>
      <c r="P222" t="str">
        <f>"CT063450                      "</f>
        <v xml:space="preserve">CT063450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10.44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G222">
        <v>0</v>
      </c>
      <c r="BH222">
        <v>1</v>
      </c>
      <c r="BI222">
        <v>0.2</v>
      </c>
      <c r="BJ222">
        <v>2.2000000000000002</v>
      </c>
      <c r="BK222">
        <v>2.5</v>
      </c>
      <c r="BL222">
        <v>109.88</v>
      </c>
      <c r="BM222">
        <v>16.48</v>
      </c>
      <c r="BN222">
        <v>126.36</v>
      </c>
      <c r="BO222">
        <v>126.36</v>
      </c>
      <c r="BQ222" t="s">
        <v>849</v>
      </c>
      <c r="BR222" t="s">
        <v>389</v>
      </c>
      <c r="BS222" s="2">
        <v>44182</v>
      </c>
      <c r="BT222" s="3">
        <v>0.33333333333333331</v>
      </c>
      <c r="BU222" t="s">
        <v>681</v>
      </c>
      <c r="BV222" t="s">
        <v>86</v>
      </c>
      <c r="BY222">
        <v>11089.54</v>
      </c>
      <c r="BZ222" t="s">
        <v>321</v>
      </c>
      <c r="CC222" t="s">
        <v>678</v>
      </c>
      <c r="CD222">
        <v>1900</v>
      </c>
      <c r="CE222" t="s">
        <v>840</v>
      </c>
      <c r="CF222" s="2">
        <v>44183</v>
      </c>
      <c r="CI222">
        <v>1</v>
      </c>
      <c r="CJ222">
        <v>2</v>
      </c>
      <c r="CK222">
        <v>23</v>
      </c>
      <c r="CL222" t="s">
        <v>90</v>
      </c>
    </row>
    <row r="223" spans="1:90" x14ac:dyDescent="0.25">
      <c r="A223" t="s">
        <v>72</v>
      </c>
      <c r="B223" t="s">
        <v>73</v>
      </c>
      <c r="C223" t="s">
        <v>74</v>
      </c>
      <c r="E223" t="str">
        <f>"gab2001338"</f>
        <v>gab2001338</v>
      </c>
      <c r="F223" s="2">
        <v>44180</v>
      </c>
      <c r="G223">
        <v>202106</v>
      </c>
      <c r="H223" t="s">
        <v>75</v>
      </c>
      <c r="I223" t="s">
        <v>76</v>
      </c>
      <c r="J223" t="s">
        <v>219</v>
      </c>
      <c r="K223" t="s">
        <v>78</v>
      </c>
      <c r="L223" t="s">
        <v>327</v>
      </c>
      <c r="M223" t="s">
        <v>328</v>
      </c>
      <c r="N223" t="s">
        <v>329</v>
      </c>
      <c r="O223" t="s">
        <v>313</v>
      </c>
      <c r="P223" t="str">
        <f>"CT063553                      "</f>
        <v xml:space="preserve">CT063553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4.4000000000000004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G223">
        <v>0</v>
      </c>
      <c r="BH223">
        <v>1</v>
      </c>
      <c r="BI223">
        <v>0.9</v>
      </c>
      <c r="BJ223">
        <v>1.7</v>
      </c>
      <c r="BK223">
        <v>2</v>
      </c>
      <c r="BL223">
        <v>46.27</v>
      </c>
      <c r="BM223">
        <v>6.94</v>
      </c>
      <c r="BN223">
        <v>53.21</v>
      </c>
      <c r="BO223">
        <v>53.21</v>
      </c>
      <c r="BQ223" t="s">
        <v>788</v>
      </c>
      <c r="BR223" t="s">
        <v>389</v>
      </c>
      <c r="BS223" s="2">
        <v>44182</v>
      </c>
      <c r="BT223" s="3">
        <v>0.5</v>
      </c>
      <c r="BU223" t="s">
        <v>789</v>
      </c>
      <c r="BV223" t="s">
        <v>90</v>
      </c>
      <c r="BW223" t="s">
        <v>790</v>
      </c>
      <c r="BX223" t="s">
        <v>850</v>
      </c>
      <c r="BY223">
        <v>8738.57</v>
      </c>
      <c r="BZ223" t="s">
        <v>321</v>
      </c>
      <c r="CA223" t="s">
        <v>792</v>
      </c>
      <c r="CC223" t="s">
        <v>328</v>
      </c>
      <c r="CD223">
        <v>8301</v>
      </c>
      <c r="CE223" t="s">
        <v>846</v>
      </c>
      <c r="CF223" s="2">
        <v>44183</v>
      </c>
      <c r="CI223">
        <v>1</v>
      </c>
      <c r="CJ223">
        <v>2</v>
      </c>
      <c r="CK223">
        <v>21</v>
      </c>
      <c r="CL223" t="s">
        <v>90</v>
      </c>
    </row>
    <row r="224" spans="1:90" x14ac:dyDescent="0.25">
      <c r="A224" t="s">
        <v>72</v>
      </c>
      <c r="B224" t="s">
        <v>73</v>
      </c>
      <c r="C224" t="s">
        <v>74</v>
      </c>
      <c r="E224" t="str">
        <f>"gab2001337"</f>
        <v>gab2001337</v>
      </c>
      <c r="F224" s="2">
        <v>44180</v>
      </c>
      <c r="G224">
        <v>202106</v>
      </c>
      <c r="H224" t="s">
        <v>75</v>
      </c>
      <c r="I224" t="s">
        <v>76</v>
      </c>
      <c r="J224" t="s">
        <v>219</v>
      </c>
      <c r="K224" t="s">
        <v>78</v>
      </c>
      <c r="L224" t="s">
        <v>226</v>
      </c>
      <c r="M224" t="s">
        <v>227</v>
      </c>
      <c r="N224" t="s">
        <v>851</v>
      </c>
      <c r="O224" t="s">
        <v>313</v>
      </c>
      <c r="P224" t="str">
        <f>"CT063552                      "</f>
        <v xml:space="preserve">CT063552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4.4000000000000004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G224">
        <v>0</v>
      </c>
      <c r="BH224">
        <v>1</v>
      </c>
      <c r="BI224">
        <v>0.2</v>
      </c>
      <c r="BJ224">
        <v>1.7</v>
      </c>
      <c r="BK224">
        <v>2</v>
      </c>
      <c r="BL224">
        <v>46.27</v>
      </c>
      <c r="BM224">
        <v>6.94</v>
      </c>
      <c r="BN224">
        <v>53.21</v>
      </c>
      <c r="BO224">
        <v>53.21</v>
      </c>
      <c r="BQ224" t="s">
        <v>335</v>
      </c>
      <c r="BR224" t="s">
        <v>389</v>
      </c>
      <c r="BS224" s="2">
        <v>44182</v>
      </c>
      <c r="BT224" s="3">
        <v>0.43888888888888888</v>
      </c>
      <c r="BU224" t="s">
        <v>852</v>
      </c>
      <c r="BV224" t="s">
        <v>86</v>
      </c>
      <c r="BY224">
        <v>8726.4</v>
      </c>
      <c r="BZ224" t="s">
        <v>337</v>
      </c>
      <c r="CC224" t="s">
        <v>227</v>
      </c>
      <c r="CD224">
        <v>1475</v>
      </c>
      <c r="CE224" t="s">
        <v>840</v>
      </c>
      <c r="CF224" s="2">
        <v>44183</v>
      </c>
      <c r="CI224">
        <v>1</v>
      </c>
      <c r="CJ224">
        <v>2</v>
      </c>
      <c r="CK224">
        <v>21</v>
      </c>
      <c r="CL224" t="s">
        <v>90</v>
      </c>
    </row>
    <row r="225" spans="1:90" x14ac:dyDescent="0.25">
      <c r="A225" t="s">
        <v>72</v>
      </c>
      <c r="B225" t="s">
        <v>73</v>
      </c>
      <c r="C225" t="s">
        <v>74</v>
      </c>
      <c r="E225" t="str">
        <f>"gab2001328"</f>
        <v>gab2001328</v>
      </c>
      <c r="F225" s="2">
        <v>44180</v>
      </c>
      <c r="G225">
        <v>202106</v>
      </c>
      <c r="H225" t="s">
        <v>75</v>
      </c>
      <c r="I225" t="s">
        <v>76</v>
      </c>
      <c r="J225" t="s">
        <v>219</v>
      </c>
      <c r="K225" t="s">
        <v>78</v>
      </c>
      <c r="L225" t="s">
        <v>204</v>
      </c>
      <c r="M225" t="s">
        <v>205</v>
      </c>
      <c r="N225" t="s">
        <v>853</v>
      </c>
      <c r="O225" t="s">
        <v>313</v>
      </c>
      <c r="P225" t="str">
        <f>"002859                        "</f>
        <v xml:space="preserve">002859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14.29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G225">
        <v>0</v>
      </c>
      <c r="BH225">
        <v>1</v>
      </c>
      <c r="BI225">
        <v>1.2</v>
      </c>
      <c r="BJ225">
        <v>3.1</v>
      </c>
      <c r="BK225">
        <v>3.5</v>
      </c>
      <c r="BL225">
        <v>150.37</v>
      </c>
      <c r="BM225">
        <v>22.56</v>
      </c>
      <c r="BN225">
        <v>172.93</v>
      </c>
      <c r="BO225">
        <v>172.93</v>
      </c>
      <c r="BQ225" t="s">
        <v>437</v>
      </c>
      <c r="BR225" t="s">
        <v>389</v>
      </c>
      <c r="BS225" s="2">
        <v>44183</v>
      </c>
      <c r="BT225" s="3">
        <v>0.57291666666666663</v>
      </c>
      <c r="BU225" t="s">
        <v>854</v>
      </c>
      <c r="BV225" t="s">
        <v>90</v>
      </c>
      <c r="BW225" t="s">
        <v>96</v>
      </c>
      <c r="BX225" t="s">
        <v>855</v>
      </c>
      <c r="BY225">
        <v>15478.75</v>
      </c>
      <c r="BZ225" t="s">
        <v>321</v>
      </c>
      <c r="CC225" t="s">
        <v>205</v>
      </c>
      <c r="CD225">
        <v>4420</v>
      </c>
      <c r="CE225" t="s">
        <v>846</v>
      </c>
      <c r="CF225" s="2">
        <v>44183</v>
      </c>
      <c r="CI225">
        <v>1</v>
      </c>
      <c r="CJ225">
        <v>3</v>
      </c>
      <c r="CK225">
        <v>23</v>
      </c>
      <c r="CL225" t="s">
        <v>90</v>
      </c>
    </row>
    <row r="226" spans="1:90" x14ac:dyDescent="0.25">
      <c r="A226" t="s">
        <v>72</v>
      </c>
      <c r="B226" t="s">
        <v>73</v>
      </c>
      <c r="C226" t="s">
        <v>74</v>
      </c>
      <c r="E226" t="str">
        <f>"gab2001336"</f>
        <v>gab2001336</v>
      </c>
      <c r="F226" s="2">
        <v>44180</v>
      </c>
      <c r="G226">
        <v>202106</v>
      </c>
      <c r="H226" t="s">
        <v>75</v>
      </c>
      <c r="I226" t="s">
        <v>76</v>
      </c>
      <c r="J226" t="s">
        <v>219</v>
      </c>
      <c r="K226" t="s">
        <v>78</v>
      </c>
      <c r="L226" t="s">
        <v>75</v>
      </c>
      <c r="M226" t="s">
        <v>76</v>
      </c>
      <c r="N226" t="s">
        <v>856</v>
      </c>
      <c r="O226" t="s">
        <v>313</v>
      </c>
      <c r="P226" t="str">
        <f>"CT063551                      "</f>
        <v xml:space="preserve">CT063551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3.43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G226">
        <v>0</v>
      </c>
      <c r="BH226">
        <v>1</v>
      </c>
      <c r="BI226">
        <v>1.6</v>
      </c>
      <c r="BJ226">
        <v>2.7</v>
      </c>
      <c r="BK226">
        <v>3</v>
      </c>
      <c r="BL226">
        <v>36.14</v>
      </c>
      <c r="BM226">
        <v>5.42</v>
      </c>
      <c r="BN226">
        <v>41.56</v>
      </c>
      <c r="BO226">
        <v>41.56</v>
      </c>
      <c r="BQ226" t="s">
        <v>362</v>
      </c>
      <c r="BR226" t="s">
        <v>389</v>
      </c>
      <c r="BS226" s="2">
        <v>44182</v>
      </c>
      <c r="BT226" s="3">
        <v>0.41666666666666669</v>
      </c>
      <c r="BU226" t="s">
        <v>363</v>
      </c>
      <c r="BV226" t="s">
        <v>86</v>
      </c>
      <c r="BY226">
        <v>13374.24</v>
      </c>
      <c r="BZ226" t="s">
        <v>321</v>
      </c>
      <c r="CC226" t="s">
        <v>76</v>
      </c>
      <c r="CD226">
        <v>7806</v>
      </c>
      <c r="CE226" t="s">
        <v>846</v>
      </c>
      <c r="CF226" s="2">
        <v>44183</v>
      </c>
      <c r="CI226">
        <v>1</v>
      </c>
      <c r="CJ226">
        <v>2</v>
      </c>
      <c r="CK226">
        <v>22</v>
      </c>
      <c r="CL226" t="s">
        <v>90</v>
      </c>
    </row>
    <row r="227" spans="1:90" x14ac:dyDescent="0.25">
      <c r="A227" t="s">
        <v>72</v>
      </c>
      <c r="B227" t="s">
        <v>73</v>
      </c>
      <c r="C227" t="s">
        <v>74</v>
      </c>
      <c r="E227" t="str">
        <f>"009940543482"</f>
        <v>009940543482</v>
      </c>
      <c r="F227" s="2">
        <v>44182</v>
      </c>
      <c r="G227">
        <v>202106</v>
      </c>
      <c r="H227" t="s">
        <v>91</v>
      </c>
      <c r="I227" t="s">
        <v>92</v>
      </c>
      <c r="J227" t="s">
        <v>857</v>
      </c>
      <c r="K227" t="s">
        <v>78</v>
      </c>
      <c r="L227" t="s">
        <v>75</v>
      </c>
      <c r="M227" t="s">
        <v>76</v>
      </c>
      <c r="N227" t="s">
        <v>858</v>
      </c>
      <c r="O227" t="s">
        <v>313</v>
      </c>
      <c r="P227" t="str">
        <f>"NO REF.                       "</f>
        <v xml:space="preserve">NO REF.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4.4000000000000004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G227">
        <v>0</v>
      </c>
      <c r="BH227">
        <v>2</v>
      </c>
      <c r="BI227">
        <v>2</v>
      </c>
      <c r="BJ227">
        <v>1</v>
      </c>
      <c r="BK227">
        <v>2</v>
      </c>
      <c r="BL227">
        <v>46.27</v>
      </c>
      <c r="BM227">
        <v>6.94</v>
      </c>
      <c r="BN227">
        <v>53.21</v>
      </c>
      <c r="BO227">
        <v>53.21</v>
      </c>
      <c r="BQ227" t="s">
        <v>859</v>
      </c>
      <c r="BR227" t="s">
        <v>860</v>
      </c>
      <c r="BS227" s="2">
        <v>44183</v>
      </c>
      <c r="BT227" s="3">
        <v>0.53611111111111109</v>
      </c>
      <c r="BU227" t="s">
        <v>861</v>
      </c>
      <c r="BV227" t="s">
        <v>90</v>
      </c>
      <c r="BW227" t="s">
        <v>215</v>
      </c>
      <c r="BX227" t="s">
        <v>416</v>
      </c>
      <c r="BY227">
        <v>2400</v>
      </c>
      <c r="BZ227" t="s">
        <v>321</v>
      </c>
      <c r="CA227" t="s">
        <v>526</v>
      </c>
      <c r="CC227" t="s">
        <v>76</v>
      </c>
      <c r="CD227">
        <v>7460</v>
      </c>
      <c r="CE227" t="s">
        <v>862</v>
      </c>
      <c r="CF227" s="2">
        <v>44186</v>
      </c>
      <c r="CI227">
        <v>1</v>
      </c>
      <c r="CJ227">
        <v>1</v>
      </c>
      <c r="CK227">
        <v>21</v>
      </c>
      <c r="CL227" t="s">
        <v>90</v>
      </c>
    </row>
    <row r="228" spans="1:90" x14ac:dyDescent="0.25">
      <c r="A228" t="s">
        <v>72</v>
      </c>
      <c r="B228" t="s">
        <v>73</v>
      </c>
      <c r="C228" t="s">
        <v>74</v>
      </c>
      <c r="E228" t="str">
        <f>"gab2001361"</f>
        <v>gab2001361</v>
      </c>
      <c r="F228" s="2">
        <v>44182</v>
      </c>
      <c r="G228">
        <v>202106</v>
      </c>
      <c r="H228" t="s">
        <v>75</v>
      </c>
      <c r="I228" t="s">
        <v>76</v>
      </c>
      <c r="J228" t="s">
        <v>219</v>
      </c>
      <c r="K228" t="s">
        <v>78</v>
      </c>
      <c r="L228" t="s">
        <v>75</v>
      </c>
      <c r="M228" t="s">
        <v>76</v>
      </c>
      <c r="N228" t="s">
        <v>847</v>
      </c>
      <c r="O228" t="s">
        <v>313</v>
      </c>
      <c r="P228" t="str">
        <f>"063581                        "</f>
        <v xml:space="preserve">063581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3.43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G228">
        <v>0</v>
      </c>
      <c r="BH228">
        <v>1</v>
      </c>
      <c r="BI228">
        <v>0.5</v>
      </c>
      <c r="BJ228">
        <v>2.5</v>
      </c>
      <c r="BK228">
        <v>3</v>
      </c>
      <c r="BL228">
        <v>36.14</v>
      </c>
      <c r="BM228">
        <v>5.42</v>
      </c>
      <c r="BN228">
        <v>41.56</v>
      </c>
      <c r="BO228">
        <v>41.56</v>
      </c>
      <c r="BQ228" t="s">
        <v>314</v>
      </c>
      <c r="BR228" t="s">
        <v>389</v>
      </c>
      <c r="BS228" s="2">
        <v>44183</v>
      </c>
      <c r="BT228" s="3">
        <v>0.42638888888888887</v>
      </c>
      <c r="BU228" t="s">
        <v>863</v>
      </c>
      <c r="BV228" t="s">
        <v>86</v>
      </c>
      <c r="BY228">
        <v>12440.16</v>
      </c>
      <c r="BZ228" t="s">
        <v>321</v>
      </c>
      <c r="CA228" t="s">
        <v>316</v>
      </c>
      <c r="CC228" t="s">
        <v>76</v>
      </c>
      <c r="CD228">
        <v>7441</v>
      </c>
      <c r="CE228" t="s">
        <v>88</v>
      </c>
      <c r="CF228" s="2">
        <v>44186</v>
      </c>
      <c r="CI228">
        <v>1</v>
      </c>
      <c r="CJ228">
        <v>1</v>
      </c>
      <c r="CK228">
        <v>22</v>
      </c>
      <c r="CL228" t="s">
        <v>90</v>
      </c>
    </row>
    <row r="229" spans="1:90" x14ac:dyDescent="0.25">
      <c r="A229" t="s">
        <v>72</v>
      </c>
      <c r="B229" t="s">
        <v>73</v>
      </c>
      <c r="C229" t="s">
        <v>74</v>
      </c>
      <c r="E229" t="str">
        <f>"gab2001346"</f>
        <v>gab2001346</v>
      </c>
      <c r="F229" s="2">
        <v>44182</v>
      </c>
      <c r="G229">
        <v>202106</v>
      </c>
      <c r="H229" t="s">
        <v>75</v>
      </c>
      <c r="I229" t="s">
        <v>76</v>
      </c>
      <c r="J229" t="s">
        <v>219</v>
      </c>
      <c r="K229" t="s">
        <v>78</v>
      </c>
      <c r="L229" t="s">
        <v>736</v>
      </c>
      <c r="M229" t="s">
        <v>736</v>
      </c>
      <c r="N229" t="s">
        <v>864</v>
      </c>
      <c r="O229" t="s">
        <v>313</v>
      </c>
      <c r="P229" t="str">
        <f>"063572                        "</f>
        <v xml:space="preserve">063572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18.23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G229">
        <v>0</v>
      </c>
      <c r="BH229">
        <v>2</v>
      </c>
      <c r="BI229">
        <v>3.5</v>
      </c>
      <c r="BJ229">
        <v>5.9</v>
      </c>
      <c r="BK229">
        <v>6</v>
      </c>
      <c r="BL229">
        <v>191.83</v>
      </c>
      <c r="BM229">
        <v>28.77</v>
      </c>
      <c r="BN229">
        <v>220.6</v>
      </c>
      <c r="BO229">
        <v>220.6</v>
      </c>
      <c r="BQ229" t="s">
        <v>865</v>
      </c>
      <c r="BR229" t="s">
        <v>389</v>
      </c>
      <c r="BS229" s="2">
        <v>44183</v>
      </c>
      <c r="BT229" s="3">
        <v>0.46180555555555558</v>
      </c>
      <c r="BU229" t="s">
        <v>866</v>
      </c>
      <c r="BV229" t="s">
        <v>86</v>
      </c>
      <c r="BY229">
        <v>29511.96</v>
      </c>
      <c r="BZ229" t="s">
        <v>321</v>
      </c>
      <c r="CC229" t="s">
        <v>736</v>
      </c>
      <c r="CD229">
        <v>7646</v>
      </c>
      <c r="CE229" t="s">
        <v>88</v>
      </c>
      <c r="CF229" s="2">
        <v>44186</v>
      </c>
      <c r="CI229">
        <v>1</v>
      </c>
      <c r="CJ229">
        <v>1</v>
      </c>
      <c r="CK229">
        <v>24</v>
      </c>
      <c r="CL229" t="s">
        <v>90</v>
      </c>
    </row>
    <row r="230" spans="1:90" x14ac:dyDescent="0.25">
      <c r="A230" t="s">
        <v>72</v>
      </c>
      <c r="B230" t="s">
        <v>73</v>
      </c>
      <c r="C230" t="s">
        <v>74</v>
      </c>
      <c r="E230" t="str">
        <f>"gab2001345"</f>
        <v>gab2001345</v>
      </c>
      <c r="F230" s="2">
        <v>44182</v>
      </c>
      <c r="G230">
        <v>202106</v>
      </c>
      <c r="H230" t="s">
        <v>75</v>
      </c>
      <c r="I230" t="s">
        <v>76</v>
      </c>
      <c r="J230" t="s">
        <v>219</v>
      </c>
      <c r="K230" t="s">
        <v>78</v>
      </c>
      <c r="L230" t="s">
        <v>75</v>
      </c>
      <c r="M230" t="s">
        <v>76</v>
      </c>
      <c r="N230" t="s">
        <v>867</v>
      </c>
      <c r="O230" t="s">
        <v>313</v>
      </c>
      <c r="P230" t="str">
        <f>"002862                        "</f>
        <v xml:space="preserve">002862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3.43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G230">
        <v>0</v>
      </c>
      <c r="BH230">
        <v>1</v>
      </c>
      <c r="BI230">
        <v>0.7</v>
      </c>
      <c r="BJ230">
        <v>1.8</v>
      </c>
      <c r="BK230">
        <v>2</v>
      </c>
      <c r="BL230">
        <v>36.14</v>
      </c>
      <c r="BM230">
        <v>5.42</v>
      </c>
      <c r="BN230">
        <v>41.56</v>
      </c>
      <c r="BO230">
        <v>41.56</v>
      </c>
      <c r="BQ230" t="s">
        <v>868</v>
      </c>
      <c r="BR230" t="s">
        <v>389</v>
      </c>
      <c r="BS230" s="2">
        <v>44183</v>
      </c>
      <c r="BT230" s="3">
        <v>0.37222222222222223</v>
      </c>
      <c r="BU230" t="s">
        <v>869</v>
      </c>
      <c r="BV230" t="s">
        <v>86</v>
      </c>
      <c r="BY230">
        <v>8889.2999999999993</v>
      </c>
      <c r="BZ230" t="s">
        <v>321</v>
      </c>
      <c r="CA230" t="s">
        <v>870</v>
      </c>
      <c r="CC230" t="s">
        <v>76</v>
      </c>
      <c r="CD230">
        <v>7530</v>
      </c>
      <c r="CE230" t="s">
        <v>88</v>
      </c>
      <c r="CF230" s="2">
        <v>44186</v>
      </c>
      <c r="CI230">
        <v>1</v>
      </c>
      <c r="CJ230">
        <v>1</v>
      </c>
      <c r="CK230">
        <v>22</v>
      </c>
      <c r="CL230" t="s">
        <v>90</v>
      </c>
    </row>
    <row r="231" spans="1:90" x14ac:dyDescent="0.25">
      <c r="A231" t="s">
        <v>72</v>
      </c>
      <c r="B231" t="s">
        <v>73</v>
      </c>
      <c r="C231" t="s">
        <v>74</v>
      </c>
      <c r="E231" t="str">
        <f>"gab2001349"</f>
        <v>gab2001349</v>
      </c>
      <c r="F231" s="2">
        <v>44182</v>
      </c>
      <c r="G231">
        <v>202106</v>
      </c>
      <c r="H231" t="s">
        <v>75</v>
      </c>
      <c r="I231" t="s">
        <v>76</v>
      </c>
      <c r="J231" t="s">
        <v>219</v>
      </c>
      <c r="K231" t="s">
        <v>78</v>
      </c>
      <c r="L231" t="s">
        <v>75</v>
      </c>
      <c r="M231" t="s">
        <v>76</v>
      </c>
      <c r="N231" t="s">
        <v>871</v>
      </c>
      <c r="O231" t="s">
        <v>313</v>
      </c>
      <c r="P231" t="str">
        <f>"063567                        "</f>
        <v xml:space="preserve">063567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3.43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G231">
        <v>0</v>
      </c>
      <c r="BH231">
        <v>1</v>
      </c>
      <c r="BI231">
        <v>0.2</v>
      </c>
      <c r="BJ231">
        <v>1.1000000000000001</v>
      </c>
      <c r="BK231">
        <v>2</v>
      </c>
      <c r="BL231">
        <v>36.14</v>
      </c>
      <c r="BM231">
        <v>5.42</v>
      </c>
      <c r="BN231">
        <v>41.56</v>
      </c>
      <c r="BO231">
        <v>41.56</v>
      </c>
      <c r="BQ231" t="s">
        <v>340</v>
      </c>
      <c r="BR231" t="s">
        <v>389</v>
      </c>
      <c r="BS231" s="2">
        <v>44183</v>
      </c>
      <c r="BT231" s="3">
        <v>0.4069444444444445</v>
      </c>
      <c r="BU231" t="s">
        <v>872</v>
      </c>
      <c r="BV231" t="s">
        <v>86</v>
      </c>
      <c r="BY231">
        <v>5408.28</v>
      </c>
      <c r="BZ231" t="s">
        <v>321</v>
      </c>
      <c r="CA231" t="s">
        <v>342</v>
      </c>
      <c r="CC231" t="s">
        <v>76</v>
      </c>
      <c r="CD231">
        <v>7800</v>
      </c>
      <c r="CE231" t="s">
        <v>862</v>
      </c>
      <c r="CF231" s="2">
        <v>44186</v>
      </c>
      <c r="CI231">
        <v>1</v>
      </c>
      <c r="CJ231">
        <v>1</v>
      </c>
      <c r="CK231">
        <v>22</v>
      </c>
      <c r="CL231" t="s">
        <v>90</v>
      </c>
    </row>
    <row r="232" spans="1:90" x14ac:dyDescent="0.25">
      <c r="A232" t="s">
        <v>72</v>
      </c>
      <c r="B232" t="s">
        <v>73</v>
      </c>
      <c r="C232" t="s">
        <v>74</v>
      </c>
      <c r="E232" t="str">
        <f>"gab2001351"</f>
        <v>gab2001351</v>
      </c>
      <c r="F232" s="2">
        <v>44182</v>
      </c>
      <c r="G232">
        <v>202106</v>
      </c>
      <c r="H232" t="s">
        <v>75</v>
      </c>
      <c r="I232" t="s">
        <v>76</v>
      </c>
      <c r="J232" t="s">
        <v>219</v>
      </c>
      <c r="K232" t="s">
        <v>78</v>
      </c>
      <c r="L232" t="s">
        <v>273</v>
      </c>
      <c r="M232" t="s">
        <v>274</v>
      </c>
      <c r="N232" t="s">
        <v>873</v>
      </c>
      <c r="O232" t="s">
        <v>313</v>
      </c>
      <c r="P232" t="str">
        <f>"063563                        "</f>
        <v xml:space="preserve">063563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8.52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G232">
        <v>0</v>
      </c>
      <c r="BH232">
        <v>1</v>
      </c>
      <c r="BI232">
        <v>0.1</v>
      </c>
      <c r="BJ232">
        <v>1.8</v>
      </c>
      <c r="BK232">
        <v>2</v>
      </c>
      <c r="BL232">
        <v>89.64</v>
      </c>
      <c r="BM232">
        <v>13.45</v>
      </c>
      <c r="BN232">
        <v>103.09</v>
      </c>
      <c r="BO232">
        <v>103.09</v>
      </c>
      <c r="BQ232" t="s">
        <v>452</v>
      </c>
      <c r="BR232" t="s">
        <v>389</v>
      </c>
      <c r="BS232" s="2">
        <v>44183</v>
      </c>
      <c r="BT232" s="3">
        <v>0.375</v>
      </c>
      <c r="BU232" t="s">
        <v>874</v>
      </c>
      <c r="BV232" t="s">
        <v>86</v>
      </c>
      <c r="BY232">
        <v>8933.89</v>
      </c>
      <c r="BZ232" t="s">
        <v>337</v>
      </c>
      <c r="CC232" t="s">
        <v>274</v>
      </c>
      <c r="CD232">
        <v>1982</v>
      </c>
      <c r="CE232" t="s">
        <v>88</v>
      </c>
      <c r="CF232" s="2">
        <v>44183</v>
      </c>
      <c r="CI232">
        <v>1</v>
      </c>
      <c r="CJ232">
        <v>1</v>
      </c>
      <c r="CK232">
        <v>23</v>
      </c>
      <c r="CL232" t="s">
        <v>90</v>
      </c>
    </row>
    <row r="233" spans="1:90" x14ac:dyDescent="0.25">
      <c r="A233" t="s">
        <v>72</v>
      </c>
      <c r="B233" t="s">
        <v>73</v>
      </c>
      <c r="C233" t="s">
        <v>74</v>
      </c>
      <c r="E233" t="str">
        <f>"gab2001353"</f>
        <v>gab2001353</v>
      </c>
      <c r="F233" s="2">
        <v>44182</v>
      </c>
      <c r="G233">
        <v>202106</v>
      </c>
      <c r="H233" t="s">
        <v>75</v>
      </c>
      <c r="I233" t="s">
        <v>76</v>
      </c>
      <c r="J233" t="s">
        <v>219</v>
      </c>
      <c r="K233" t="s">
        <v>78</v>
      </c>
      <c r="L233" t="s">
        <v>378</v>
      </c>
      <c r="M233" t="s">
        <v>379</v>
      </c>
      <c r="N233" t="s">
        <v>875</v>
      </c>
      <c r="O233" t="s">
        <v>313</v>
      </c>
      <c r="P233" t="str">
        <f>"063573                        "</f>
        <v xml:space="preserve">063573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3.43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G233">
        <v>0</v>
      </c>
      <c r="BH233">
        <v>1</v>
      </c>
      <c r="BI233">
        <v>0.6</v>
      </c>
      <c r="BJ233">
        <v>2.6</v>
      </c>
      <c r="BK233">
        <v>3</v>
      </c>
      <c r="BL233">
        <v>36.14</v>
      </c>
      <c r="BM233">
        <v>5.42</v>
      </c>
      <c r="BN233">
        <v>41.56</v>
      </c>
      <c r="BO233">
        <v>41.56</v>
      </c>
      <c r="BQ233" t="s">
        <v>381</v>
      </c>
      <c r="BR233" t="s">
        <v>389</v>
      </c>
      <c r="BS233" s="2">
        <v>44183</v>
      </c>
      <c r="BT233" s="3">
        <v>0.41666666666666669</v>
      </c>
      <c r="BU233" t="s">
        <v>824</v>
      </c>
      <c r="BV233" t="s">
        <v>86</v>
      </c>
      <c r="BY233">
        <v>12841.92</v>
      </c>
      <c r="BZ233" t="s">
        <v>321</v>
      </c>
      <c r="CC233" t="s">
        <v>379</v>
      </c>
      <c r="CD233">
        <v>7600</v>
      </c>
      <c r="CE233" t="s">
        <v>88</v>
      </c>
      <c r="CF233" s="2">
        <v>44186</v>
      </c>
      <c r="CI233">
        <v>1</v>
      </c>
      <c r="CJ233">
        <v>1</v>
      </c>
      <c r="CK233">
        <v>22</v>
      </c>
      <c r="CL233" t="s">
        <v>90</v>
      </c>
    </row>
    <row r="234" spans="1:90" x14ac:dyDescent="0.25">
      <c r="A234" t="s">
        <v>72</v>
      </c>
      <c r="B234" t="s">
        <v>73</v>
      </c>
      <c r="C234" t="s">
        <v>74</v>
      </c>
      <c r="E234" t="str">
        <f>"gab2001354"</f>
        <v>gab2001354</v>
      </c>
      <c r="F234" s="2">
        <v>44182</v>
      </c>
      <c r="G234">
        <v>202106</v>
      </c>
      <c r="H234" t="s">
        <v>75</v>
      </c>
      <c r="I234" t="s">
        <v>76</v>
      </c>
      <c r="J234" t="s">
        <v>219</v>
      </c>
      <c r="K234" t="s">
        <v>78</v>
      </c>
      <c r="L234" t="s">
        <v>577</v>
      </c>
      <c r="M234" t="s">
        <v>578</v>
      </c>
      <c r="N234" t="s">
        <v>876</v>
      </c>
      <c r="O234" t="s">
        <v>313</v>
      </c>
      <c r="P234" t="str">
        <f>"063568                        "</f>
        <v xml:space="preserve">063568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6.18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G234">
        <v>0</v>
      </c>
      <c r="BH234">
        <v>1</v>
      </c>
      <c r="BI234">
        <v>0.3</v>
      </c>
      <c r="BJ234">
        <v>2</v>
      </c>
      <c r="BK234">
        <v>2</v>
      </c>
      <c r="BL234">
        <v>65.06</v>
      </c>
      <c r="BM234">
        <v>9.76</v>
      </c>
      <c r="BN234">
        <v>74.819999999999993</v>
      </c>
      <c r="BO234">
        <v>74.819999999999993</v>
      </c>
      <c r="BQ234" t="s">
        <v>877</v>
      </c>
      <c r="BR234" t="s">
        <v>389</v>
      </c>
      <c r="BS234" s="2">
        <v>44183</v>
      </c>
      <c r="BT234" s="3">
        <v>0.41666666666666669</v>
      </c>
      <c r="BU234" t="s">
        <v>878</v>
      </c>
      <c r="BV234" t="s">
        <v>86</v>
      </c>
      <c r="BY234">
        <v>10182.48</v>
      </c>
      <c r="BZ234" t="s">
        <v>321</v>
      </c>
      <c r="CC234" t="s">
        <v>578</v>
      </c>
      <c r="CD234">
        <v>7130</v>
      </c>
      <c r="CE234" t="s">
        <v>88</v>
      </c>
      <c r="CF234" s="2">
        <v>44186</v>
      </c>
      <c r="CI234">
        <v>1</v>
      </c>
      <c r="CJ234">
        <v>1</v>
      </c>
      <c r="CK234">
        <v>24</v>
      </c>
      <c r="CL234" t="s">
        <v>90</v>
      </c>
    </row>
    <row r="235" spans="1:90" x14ac:dyDescent="0.25">
      <c r="A235" t="s">
        <v>72</v>
      </c>
      <c r="B235" t="s">
        <v>73</v>
      </c>
      <c r="C235" t="s">
        <v>74</v>
      </c>
      <c r="E235" t="str">
        <f>"gab2001358"</f>
        <v>gab2001358</v>
      </c>
      <c r="F235" s="2">
        <v>44182</v>
      </c>
      <c r="G235">
        <v>202106</v>
      </c>
      <c r="H235" t="s">
        <v>75</v>
      </c>
      <c r="I235" t="s">
        <v>76</v>
      </c>
      <c r="J235" t="s">
        <v>219</v>
      </c>
      <c r="K235" t="s">
        <v>78</v>
      </c>
      <c r="L235" t="s">
        <v>91</v>
      </c>
      <c r="M235" t="s">
        <v>92</v>
      </c>
      <c r="N235" t="s">
        <v>879</v>
      </c>
      <c r="O235" t="s">
        <v>313</v>
      </c>
      <c r="P235" t="str">
        <f>"ATT DE WET                    "</f>
        <v xml:space="preserve">ATT DE WET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4.4000000000000004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G235">
        <v>0</v>
      </c>
      <c r="BH235">
        <v>1</v>
      </c>
      <c r="BI235">
        <v>0.3</v>
      </c>
      <c r="BJ235">
        <v>1</v>
      </c>
      <c r="BK235">
        <v>1</v>
      </c>
      <c r="BL235">
        <v>46.27</v>
      </c>
      <c r="BM235">
        <v>6.94</v>
      </c>
      <c r="BN235">
        <v>53.21</v>
      </c>
      <c r="BO235">
        <v>53.21</v>
      </c>
      <c r="BQ235" t="s">
        <v>880</v>
      </c>
      <c r="BR235" t="s">
        <v>389</v>
      </c>
      <c r="BS235" s="2">
        <v>44183</v>
      </c>
      <c r="BT235" s="3">
        <v>0.4284722222222222</v>
      </c>
      <c r="BU235" t="s">
        <v>631</v>
      </c>
      <c r="BV235" t="s">
        <v>86</v>
      </c>
      <c r="BY235">
        <v>4965.84</v>
      </c>
      <c r="BZ235" t="s">
        <v>321</v>
      </c>
      <c r="CA235" t="s">
        <v>725</v>
      </c>
      <c r="CC235" t="s">
        <v>92</v>
      </c>
      <c r="CD235">
        <v>157</v>
      </c>
      <c r="CE235" t="s">
        <v>88</v>
      </c>
      <c r="CF235" s="2">
        <v>44183</v>
      </c>
      <c r="CI235">
        <v>1</v>
      </c>
      <c r="CJ235">
        <v>1</v>
      </c>
      <c r="CK235">
        <v>21</v>
      </c>
      <c r="CL235" t="s">
        <v>90</v>
      </c>
    </row>
    <row r="236" spans="1:90" x14ac:dyDescent="0.25">
      <c r="A236" t="s">
        <v>72</v>
      </c>
      <c r="B236" t="s">
        <v>73</v>
      </c>
      <c r="C236" t="s">
        <v>74</v>
      </c>
      <c r="E236" t="str">
        <f>"gab2001347"</f>
        <v>gab2001347</v>
      </c>
      <c r="F236" s="2">
        <v>44182</v>
      </c>
      <c r="G236">
        <v>202106</v>
      </c>
      <c r="H236" t="s">
        <v>75</v>
      </c>
      <c r="I236" t="s">
        <v>76</v>
      </c>
      <c r="J236" t="s">
        <v>219</v>
      </c>
      <c r="K236" t="s">
        <v>78</v>
      </c>
      <c r="L236" t="s">
        <v>75</v>
      </c>
      <c r="M236" t="s">
        <v>76</v>
      </c>
      <c r="N236" t="s">
        <v>881</v>
      </c>
      <c r="O236" t="s">
        <v>313</v>
      </c>
      <c r="P236" t="str">
        <f>"063570                        "</f>
        <v xml:space="preserve">063570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3.43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G236">
        <v>0</v>
      </c>
      <c r="BH236">
        <v>1</v>
      </c>
      <c r="BI236">
        <v>0.4</v>
      </c>
      <c r="BJ236">
        <v>2.7</v>
      </c>
      <c r="BK236">
        <v>3</v>
      </c>
      <c r="BL236">
        <v>36.14</v>
      </c>
      <c r="BM236">
        <v>5.42</v>
      </c>
      <c r="BN236">
        <v>41.56</v>
      </c>
      <c r="BO236">
        <v>41.56</v>
      </c>
      <c r="BQ236" t="s">
        <v>882</v>
      </c>
      <c r="BR236" t="s">
        <v>389</v>
      </c>
      <c r="BS236" s="2">
        <v>44183</v>
      </c>
      <c r="BT236" s="3">
        <v>0.37222222222222223</v>
      </c>
      <c r="BU236" t="s">
        <v>883</v>
      </c>
      <c r="BV236" t="s">
        <v>86</v>
      </c>
      <c r="BY236">
        <v>13567.5</v>
      </c>
      <c r="BZ236" t="s">
        <v>321</v>
      </c>
      <c r="CA236" t="s">
        <v>342</v>
      </c>
      <c r="CC236" t="s">
        <v>76</v>
      </c>
      <c r="CD236">
        <v>7800</v>
      </c>
      <c r="CE236" t="s">
        <v>88</v>
      </c>
      <c r="CF236" s="2">
        <v>44186</v>
      </c>
      <c r="CI236">
        <v>1</v>
      </c>
      <c r="CJ236">
        <v>1</v>
      </c>
      <c r="CK236">
        <v>22</v>
      </c>
      <c r="CL236" t="s">
        <v>90</v>
      </c>
    </row>
    <row r="237" spans="1:90" x14ac:dyDescent="0.25">
      <c r="A237" t="s">
        <v>72</v>
      </c>
      <c r="B237" t="s">
        <v>73</v>
      </c>
      <c r="C237" t="s">
        <v>74</v>
      </c>
      <c r="E237" t="str">
        <f>"gab2001348"</f>
        <v>gab2001348</v>
      </c>
      <c r="F237" s="2">
        <v>44182</v>
      </c>
      <c r="G237">
        <v>202106</v>
      </c>
      <c r="H237" t="s">
        <v>75</v>
      </c>
      <c r="I237" t="s">
        <v>76</v>
      </c>
      <c r="J237" t="s">
        <v>219</v>
      </c>
      <c r="K237" t="s">
        <v>78</v>
      </c>
      <c r="L237" t="s">
        <v>75</v>
      </c>
      <c r="M237" t="s">
        <v>76</v>
      </c>
      <c r="N237" t="s">
        <v>856</v>
      </c>
      <c r="O237" t="s">
        <v>313</v>
      </c>
      <c r="P237" t="str">
        <f>"063569                        "</f>
        <v xml:space="preserve">063569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3.43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G237">
        <v>0</v>
      </c>
      <c r="BH237">
        <v>1</v>
      </c>
      <c r="BI237">
        <v>1.1000000000000001</v>
      </c>
      <c r="BJ237">
        <v>1.7</v>
      </c>
      <c r="BK237">
        <v>2</v>
      </c>
      <c r="BL237">
        <v>36.14</v>
      </c>
      <c r="BM237">
        <v>5.42</v>
      </c>
      <c r="BN237">
        <v>41.56</v>
      </c>
      <c r="BO237">
        <v>41.56</v>
      </c>
      <c r="BQ237" t="s">
        <v>362</v>
      </c>
      <c r="BR237" t="s">
        <v>389</v>
      </c>
      <c r="BS237" s="2">
        <v>44183</v>
      </c>
      <c r="BT237" s="3">
        <v>0.41666666666666669</v>
      </c>
      <c r="BU237" t="s">
        <v>234</v>
      </c>
      <c r="BV237" t="s">
        <v>86</v>
      </c>
      <c r="BY237">
        <v>8349.6</v>
      </c>
      <c r="BZ237" t="s">
        <v>321</v>
      </c>
      <c r="CC237" t="s">
        <v>76</v>
      </c>
      <c r="CD237">
        <v>7806</v>
      </c>
      <c r="CE237" t="s">
        <v>88</v>
      </c>
      <c r="CF237" s="2">
        <v>44186</v>
      </c>
      <c r="CI237">
        <v>1</v>
      </c>
      <c r="CJ237">
        <v>1</v>
      </c>
      <c r="CK237">
        <v>22</v>
      </c>
      <c r="CL237" t="s">
        <v>90</v>
      </c>
    </row>
    <row r="238" spans="1:90" x14ac:dyDescent="0.25">
      <c r="A238" t="s">
        <v>72</v>
      </c>
      <c r="B238" t="s">
        <v>73</v>
      </c>
      <c r="C238" t="s">
        <v>74</v>
      </c>
      <c r="E238" t="str">
        <f>"gab2001357"</f>
        <v>gab2001357</v>
      </c>
      <c r="F238" s="2">
        <v>44182</v>
      </c>
      <c r="G238">
        <v>202106</v>
      </c>
      <c r="H238" t="s">
        <v>75</v>
      </c>
      <c r="I238" t="s">
        <v>76</v>
      </c>
      <c r="J238" t="s">
        <v>219</v>
      </c>
      <c r="K238" t="s">
        <v>78</v>
      </c>
      <c r="L238" t="s">
        <v>75</v>
      </c>
      <c r="M238" t="s">
        <v>76</v>
      </c>
      <c r="N238" t="s">
        <v>884</v>
      </c>
      <c r="O238" t="s">
        <v>313</v>
      </c>
      <c r="P238" t="str">
        <f>"063545                        "</f>
        <v xml:space="preserve">063545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3.43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G238">
        <v>0</v>
      </c>
      <c r="BH238">
        <v>1</v>
      </c>
      <c r="BI238">
        <v>3.4</v>
      </c>
      <c r="BJ238">
        <v>2.8</v>
      </c>
      <c r="BK238">
        <v>4</v>
      </c>
      <c r="BL238">
        <v>36.14</v>
      </c>
      <c r="BM238">
        <v>5.42</v>
      </c>
      <c r="BN238">
        <v>41.56</v>
      </c>
      <c r="BO238">
        <v>41.56</v>
      </c>
      <c r="BQ238" t="s">
        <v>885</v>
      </c>
      <c r="BR238" t="s">
        <v>389</v>
      </c>
      <c r="BS238" s="2">
        <v>44183</v>
      </c>
      <c r="BT238" s="3">
        <v>0.3972222222222222</v>
      </c>
      <c r="BU238" t="s">
        <v>886</v>
      </c>
      <c r="BV238" t="s">
        <v>86</v>
      </c>
      <c r="BY238">
        <v>14125.86</v>
      </c>
      <c r="BZ238" t="s">
        <v>321</v>
      </c>
      <c r="CA238" t="s">
        <v>397</v>
      </c>
      <c r="CC238" t="s">
        <v>76</v>
      </c>
      <c r="CD238">
        <v>7460</v>
      </c>
      <c r="CE238" t="s">
        <v>88</v>
      </c>
      <c r="CF238" s="2">
        <v>44186</v>
      </c>
      <c r="CI238">
        <v>1</v>
      </c>
      <c r="CJ238">
        <v>1</v>
      </c>
      <c r="CK238">
        <v>22</v>
      </c>
      <c r="CL238" t="s">
        <v>90</v>
      </c>
    </row>
    <row r="239" spans="1:90" x14ac:dyDescent="0.25">
      <c r="A239" t="s">
        <v>72</v>
      </c>
      <c r="B239" t="s">
        <v>73</v>
      </c>
      <c r="C239" t="s">
        <v>74</v>
      </c>
      <c r="E239" t="str">
        <f>"009940629517"</f>
        <v>009940629517</v>
      </c>
      <c r="F239" s="2">
        <v>44182</v>
      </c>
      <c r="G239">
        <v>202106</v>
      </c>
      <c r="H239" t="s">
        <v>91</v>
      </c>
      <c r="I239" t="s">
        <v>92</v>
      </c>
      <c r="J239" t="s">
        <v>857</v>
      </c>
      <c r="K239" t="s">
        <v>78</v>
      </c>
      <c r="L239" t="s">
        <v>292</v>
      </c>
      <c r="M239" t="s">
        <v>293</v>
      </c>
      <c r="N239" t="s">
        <v>887</v>
      </c>
      <c r="O239" t="s">
        <v>313</v>
      </c>
      <c r="P239" t="str">
        <f>"NO REF.                       "</f>
        <v xml:space="preserve">NO REF.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5.49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G239">
        <v>0</v>
      </c>
      <c r="BH239">
        <v>1</v>
      </c>
      <c r="BI239">
        <v>0.9</v>
      </c>
      <c r="BJ239">
        <v>2.2999999999999998</v>
      </c>
      <c r="BK239">
        <v>2.5</v>
      </c>
      <c r="BL239">
        <v>57.82</v>
      </c>
      <c r="BM239">
        <v>8.67</v>
      </c>
      <c r="BN239">
        <v>66.489999999999995</v>
      </c>
      <c r="BO239">
        <v>66.489999999999995</v>
      </c>
      <c r="BP239" t="s">
        <v>888</v>
      </c>
      <c r="BQ239" t="s">
        <v>889</v>
      </c>
      <c r="BR239" t="s">
        <v>860</v>
      </c>
      <c r="BS239" s="2">
        <v>44183</v>
      </c>
      <c r="BT239" s="3">
        <v>0.375</v>
      </c>
      <c r="BU239" t="s">
        <v>688</v>
      </c>
      <c r="BV239" t="s">
        <v>86</v>
      </c>
      <c r="BY239">
        <v>11699.81</v>
      </c>
      <c r="BZ239" t="s">
        <v>321</v>
      </c>
      <c r="CC239" t="s">
        <v>293</v>
      </c>
      <c r="CD239">
        <v>1724</v>
      </c>
      <c r="CE239" t="s">
        <v>862</v>
      </c>
      <c r="CF239" s="2">
        <v>44184</v>
      </c>
      <c r="CI239">
        <v>1</v>
      </c>
      <c r="CJ239">
        <v>1</v>
      </c>
      <c r="CK239">
        <v>21</v>
      </c>
      <c r="CL239" t="s">
        <v>90</v>
      </c>
    </row>
    <row r="240" spans="1:90" x14ac:dyDescent="0.25">
      <c r="A240" t="s">
        <v>72</v>
      </c>
      <c r="B240" t="s">
        <v>73</v>
      </c>
      <c r="C240" t="s">
        <v>74</v>
      </c>
      <c r="E240" t="str">
        <f>"009940629518"</f>
        <v>009940629518</v>
      </c>
      <c r="F240" s="2">
        <v>44182</v>
      </c>
      <c r="G240">
        <v>202106</v>
      </c>
      <c r="H240" t="s">
        <v>91</v>
      </c>
      <c r="I240" t="s">
        <v>92</v>
      </c>
      <c r="J240" t="s">
        <v>857</v>
      </c>
      <c r="K240" t="s">
        <v>78</v>
      </c>
      <c r="L240" t="s">
        <v>469</v>
      </c>
      <c r="M240" t="s">
        <v>470</v>
      </c>
      <c r="N240" t="s">
        <v>606</v>
      </c>
      <c r="O240" t="s">
        <v>313</v>
      </c>
      <c r="P240" t="str">
        <f>"NO REF.                       "</f>
        <v xml:space="preserve">NO REF.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18.670000000000002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G240">
        <v>0</v>
      </c>
      <c r="BH240">
        <v>1</v>
      </c>
      <c r="BI240">
        <v>2.9</v>
      </c>
      <c r="BJ240">
        <v>8.5</v>
      </c>
      <c r="BK240">
        <v>8.5</v>
      </c>
      <c r="BL240">
        <v>196.52</v>
      </c>
      <c r="BM240">
        <v>29.48</v>
      </c>
      <c r="BN240">
        <v>226</v>
      </c>
      <c r="BO240">
        <v>226</v>
      </c>
      <c r="BQ240" t="s">
        <v>890</v>
      </c>
      <c r="BR240" t="s">
        <v>860</v>
      </c>
      <c r="BS240" s="2">
        <v>44183</v>
      </c>
      <c r="BT240" s="3">
        <v>0.54652777777777783</v>
      </c>
      <c r="BU240" t="s">
        <v>891</v>
      </c>
      <c r="BV240" t="s">
        <v>90</v>
      </c>
      <c r="BY240">
        <v>42625.22</v>
      </c>
      <c r="BZ240" t="s">
        <v>321</v>
      </c>
      <c r="CA240" t="s">
        <v>610</v>
      </c>
      <c r="CC240" t="s">
        <v>470</v>
      </c>
      <c r="CD240">
        <v>1200</v>
      </c>
      <c r="CE240" t="s">
        <v>862</v>
      </c>
      <c r="CF240" s="2">
        <v>44183</v>
      </c>
      <c r="CI240">
        <v>1</v>
      </c>
      <c r="CJ240">
        <v>1</v>
      </c>
      <c r="CK240">
        <v>21</v>
      </c>
      <c r="CL240" t="s">
        <v>90</v>
      </c>
    </row>
    <row r="241" spans="1:90" x14ac:dyDescent="0.25">
      <c r="A241" t="s">
        <v>72</v>
      </c>
      <c r="B241" t="s">
        <v>73</v>
      </c>
      <c r="C241" t="s">
        <v>74</v>
      </c>
      <c r="E241" t="str">
        <f>"gab2001359"</f>
        <v>gab2001359</v>
      </c>
      <c r="F241" s="2">
        <v>44182</v>
      </c>
      <c r="G241">
        <v>202106</v>
      </c>
      <c r="H241" t="s">
        <v>75</v>
      </c>
      <c r="I241" t="s">
        <v>76</v>
      </c>
      <c r="J241" t="s">
        <v>219</v>
      </c>
      <c r="K241" t="s">
        <v>78</v>
      </c>
      <c r="L241" t="s">
        <v>114</v>
      </c>
      <c r="M241" t="s">
        <v>115</v>
      </c>
      <c r="N241" t="s">
        <v>892</v>
      </c>
      <c r="O241" t="s">
        <v>313</v>
      </c>
      <c r="P241" t="str">
        <f>"063582                        "</f>
        <v xml:space="preserve">063582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4.4000000000000004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G241">
        <v>0</v>
      </c>
      <c r="BH241">
        <v>1</v>
      </c>
      <c r="BI241">
        <v>0.5</v>
      </c>
      <c r="BJ241">
        <v>0.2</v>
      </c>
      <c r="BK241">
        <v>0.5</v>
      </c>
      <c r="BL241">
        <v>46.27</v>
      </c>
      <c r="BM241">
        <v>6.94</v>
      </c>
      <c r="BN241">
        <v>53.21</v>
      </c>
      <c r="BO241">
        <v>53.21</v>
      </c>
      <c r="BQ241" t="s">
        <v>820</v>
      </c>
      <c r="BR241" t="s">
        <v>389</v>
      </c>
      <c r="BS241" s="2">
        <v>44183</v>
      </c>
      <c r="BT241" s="3">
        <v>0.45833333333333331</v>
      </c>
      <c r="BU241" t="s">
        <v>893</v>
      </c>
      <c r="BV241" t="s">
        <v>86</v>
      </c>
      <c r="BY241">
        <v>1200</v>
      </c>
      <c r="BZ241" t="s">
        <v>337</v>
      </c>
      <c r="CA241" t="s">
        <v>598</v>
      </c>
      <c r="CC241" t="s">
        <v>115</v>
      </c>
      <c r="CD241">
        <v>1863</v>
      </c>
      <c r="CE241" t="s">
        <v>88</v>
      </c>
      <c r="CF241" s="2">
        <v>44184</v>
      </c>
      <c r="CI241">
        <v>1</v>
      </c>
      <c r="CJ241">
        <v>1</v>
      </c>
      <c r="CK241">
        <v>21</v>
      </c>
      <c r="CL241" t="s">
        <v>90</v>
      </c>
    </row>
    <row r="242" spans="1:90" x14ac:dyDescent="0.25">
      <c r="A242" t="s">
        <v>72</v>
      </c>
      <c r="B242" t="s">
        <v>73</v>
      </c>
      <c r="C242" t="s">
        <v>74</v>
      </c>
      <c r="E242" t="str">
        <f>"gab2001360"</f>
        <v>gab2001360</v>
      </c>
      <c r="F242" s="2">
        <v>44182</v>
      </c>
      <c r="G242">
        <v>202106</v>
      </c>
      <c r="H242" t="s">
        <v>75</v>
      </c>
      <c r="I242" t="s">
        <v>76</v>
      </c>
      <c r="J242" t="s">
        <v>219</v>
      </c>
      <c r="K242" t="s">
        <v>78</v>
      </c>
      <c r="L242" t="s">
        <v>355</v>
      </c>
      <c r="M242" t="s">
        <v>356</v>
      </c>
      <c r="N242" t="s">
        <v>894</v>
      </c>
      <c r="O242" t="s">
        <v>313</v>
      </c>
      <c r="P242" t="str">
        <f>"063580                        "</f>
        <v xml:space="preserve">063580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4.4000000000000004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G242">
        <v>0</v>
      </c>
      <c r="BH242">
        <v>1</v>
      </c>
      <c r="BI242">
        <v>0.5</v>
      </c>
      <c r="BJ242">
        <v>0.2</v>
      </c>
      <c r="BK242">
        <v>0.5</v>
      </c>
      <c r="BL242">
        <v>46.27</v>
      </c>
      <c r="BM242">
        <v>6.94</v>
      </c>
      <c r="BN242">
        <v>53.21</v>
      </c>
      <c r="BO242">
        <v>53.21</v>
      </c>
      <c r="BQ242" t="s">
        <v>546</v>
      </c>
      <c r="BR242" t="s">
        <v>389</v>
      </c>
      <c r="BS242" s="2">
        <v>44183</v>
      </c>
      <c r="BT242" s="3">
        <v>0.43055555555555558</v>
      </c>
      <c r="BU242" t="s">
        <v>895</v>
      </c>
      <c r="BV242" t="s">
        <v>86</v>
      </c>
      <c r="BY242">
        <v>1200</v>
      </c>
      <c r="BZ242" t="s">
        <v>321</v>
      </c>
      <c r="CA242" t="s">
        <v>360</v>
      </c>
      <c r="CC242" t="s">
        <v>356</v>
      </c>
      <c r="CD242">
        <v>2170</v>
      </c>
      <c r="CE242" t="s">
        <v>88</v>
      </c>
      <c r="CF242" s="2">
        <v>44184</v>
      </c>
      <c r="CI242">
        <v>1</v>
      </c>
      <c r="CJ242">
        <v>1</v>
      </c>
      <c r="CK242">
        <v>21</v>
      </c>
      <c r="CL242" t="s">
        <v>90</v>
      </c>
    </row>
    <row r="243" spans="1:90" x14ac:dyDescent="0.25">
      <c r="A243" t="s">
        <v>72</v>
      </c>
      <c r="B243" t="s">
        <v>73</v>
      </c>
      <c r="C243" t="s">
        <v>74</v>
      </c>
      <c r="E243" t="str">
        <f>"gab2001343"</f>
        <v>gab2001343</v>
      </c>
      <c r="F243" s="2">
        <v>44180</v>
      </c>
      <c r="G243">
        <v>202106</v>
      </c>
      <c r="H243" t="s">
        <v>75</v>
      </c>
      <c r="I243" t="s">
        <v>76</v>
      </c>
      <c r="J243" t="s">
        <v>219</v>
      </c>
      <c r="K243" t="s">
        <v>78</v>
      </c>
      <c r="L243" t="s">
        <v>896</v>
      </c>
      <c r="M243" t="s">
        <v>897</v>
      </c>
      <c r="N243" t="s">
        <v>898</v>
      </c>
      <c r="O243" t="s">
        <v>82</v>
      </c>
      <c r="P243" t="str">
        <f>"002727                        "</f>
        <v xml:space="preserve">002727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24.97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G243">
        <v>0</v>
      </c>
      <c r="BH243">
        <v>2</v>
      </c>
      <c r="BI243">
        <v>18.600000000000001</v>
      </c>
      <c r="BJ243">
        <v>27.7</v>
      </c>
      <c r="BK243">
        <v>28</v>
      </c>
      <c r="BL243">
        <v>267.77</v>
      </c>
      <c r="BM243">
        <v>40.17</v>
      </c>
      <c r="BN243">
        <v>307.94</v>
      </c>
      <c r="BO243">
        <v>307.94</v>
      </c>
      <c r="BQ243" t="s">
        <v>899</v>
      </c>
      <c r="BR243" t="s">
        <v>389</v>
      </c>
      <c r="BS243" s="2">
        <v>44183</v>
      </c>
      <c r="BT243" s="3">
        <v>0.43541666666666662</v>
      </c>
      <c r="BU243" t="s">
        <v>900</v>
      </c>
      <c r="BV243" t="s">
        <v>86</v>
      </c>
      <c r="BY243">
        <v>138282.38</v>
      </c>
      <c r="CA243" t="s">
        <v>901</v>
      </c>
      <c r="CC243" t="s">
        <v>897</v>
      </c>
      <c r="CD243">
        <v>3937</v>
      </c>
      <c r="CE243" t="s">
        <v>88</v>
      </c>
      <c r="CF243" s="2">
        <v>44186</v>
      </c>
      <c r="CI243">
        <v>3</v>
      </c>
      <c r="CJ243">
        <v>3</v>
      </c>
      <c r="CK243" t="s">
        <v>134</v>
      </c>
      <c r="CL243" t="s">
        <v>90</v>
      </c>
    </row>
    <row r="244" spans="1:90" x14ac:dyDescent="0.25">
      <c r="A244" t="s">
        <v>72</v>
      </c>
      <c r="B244" t="s">
        <v>73</v>
      </c>
      <c r="C244" t="s">
        <v>74</v>
      </c>
      <c r="E244" t="str">
        <f>"gab2001342"</f>
        <v>gab2001342</v>
      </c>
      <c r="F244" s="2">
        <v>44180</v>
      </c>
      <c r="G244">
        <v>202106</v>
      </c>
      <c r="H244" t="s">
        <v>75</v>
      </c>
      <c r="I244" t="s">
        <v>76</v>
      </c>
      <c r="J244" t="s">
        <v>219</v>
      </c>
      <c r="K244" t="s">
        <v>78</v>
      </c>
      <c r="L244" t="s">
        <v>645</v>
      </c>
      <c r="M244" t="s">
        <v>646</v>
      </c>
      <c r="N244" t="s">
        <v>902</v>
      </c>
      <c r="O244" t="s">
        <v>82</v>
      </c>
      <c r="P244" t="str">
        <f>"002833                        "</f>
        <v xml:space="preserve">002833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10.72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G244">
        <v>0</v>
      </c>
      <c r="BH244">
        <v>1</v>
      </c>
      <c r="BI244">
        <v>4.0999999999999996</v>
      </c>
      <c r="BJ244">
        <v>12.3</v>
      </c>
      <c r="BK244">
        <v>13</v>
      </c>
      <c r="BL244">
        <v>117.78</v>
      </c>
      <c r="BM244">
        <v>17.670000000000002</v>
      </c>
      <c r="BN244">
        <v>135.44999999999999</v>
      </c>
      <c r="BO244">
        <v>135.44999999999999</v>
      </c>
      <c r="BQ244" t="s">
        <v>648</v>
      </c>
      <c r="BR244" t="s">
        <v>389</v>
      </c>
      <c r="BS244" s="2">
        <v>44183</v>
      </c>
      <c r="BT244" s="3">
        <v>0.54861111111111105</v>
      </c>
      <c r="BU244" t="s">
        <v>903</v>
      </c>
      <c r="BV244" t="s">
        <v>86</v>
      </c>
      <c r="BY244">
        <v>61623.25</v>
      </c>
      <c r="CA244" t="s">
        <v>650</v>
      </c>
      <c r="CC244" t="s">
        <v>646</v>
      </c>
      <c r="CD244">
        <v>4450</v>
      </c>
      <c r="CE244" t="s">
        <v>88</v>
      </c>
      <c r="CF244" s="2">
        <v>44183</v>
      </c>
      <c r="CI244">
        <v>2</v>
      </c>
      <c r="CJ244">
        <v>3</v>
      </c>
      <c r="CK244" t="s">
        <v>182</v>
      </c>
      <c r="CL244" t="s">
        <v>90</v>
      </c>
    </row>
    <row r="245" spans="1:90" x14ac:dyDescent="0.25">
      <c r="A245" t="s">
        <v>72</v>
      </c>
      <c r="B245" t="s">
        <v>73</v>
      </c>
      <c r="C245" t="s">
        <v>74</v>
      </c>
      <c r="E245" t="str">
        <f>"gab2001332"</f>
        <v>gab2001332</v>
      </c>
      <c r="F245" s="2">
        <v>44180</v>
      </c>
      <c r="G245">
        <v>202106</v>
      </c>
      <c r="H245" t="s">
        <v>75</v>
      </c>
      <c r="I245" t="s">
        <v>76</v>
      </c>
      <c r="J245" t="s">
        <v>219</v>
      </c>
      <c r="K245" t="s">
        <v>78</v>
      </c>
      <c r="L245" t="s">
        <v>904</v>
      </c>
      <c r="M245" t="s">
        <v>905</v>
      </c>
      <c r="N245" t="s">
        <v>906</v>
      </c>
      <c r="O245" t="s">
        <v>82</v>
      </c>
      <c r="P245" t="str">
        <f>"063518                        "</f>
        <v xml:space="preserve">063518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9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G245">
        <v>0</v>
      </c>
      <c r="BH245">
        <v>1</v>
      </c>
      <c r="BI245">
        <v>2.9</v>
      </c>
      <c r="BJ245">
        <v>2.5</v>
      </c>
      <c r="BK245">
        <v>3</v>
      </c>
      <c r="BL245">
        <v>99.71</v>
      </c>
      <c r="BM245">
        <v>14.96</v>
      </c>
      <c r="BN245">
        <v>114.67</v>
      </c>
      <c r="BO245">
        <v>114.67</v>
      </c>
      <c r="BQ245" t="s">
        <v>907</v>
      </c>
      <c r="BR245" t="s">
        <v>389</v>
      </c>
      <c r="BS245" s="2">
        <v>44183</v>
      </c>
      <c r="BT245" s="3">
        <v>0.41736111111111113</v>
      </c>
      <c r="BU245" t="s">
        <v>908</v>
      </c>
      <c r="BV245" t="s">
        <v>86</v>
      </c>
      <c r="BY245">
        <v>12517.2</v>
      </c>
      <c r="CA245" t="s">
        <v>909</v>
      </c>
      <c r="CC245" t="s">
        <v>905</v>
      </c>
      <c r="CD245">
        <v>4126</v>
      </c>
      <c r="CE245" t="s">
        <v>88</v>
      </c>
      <c r="CF245" s="2">
        <v>44183</v>
      </c>
      <c r="CI245">
        <v>2</v>
      </c>
      <c r="CJ245">
        <v>3</v>
      </c>
      <c r="CK245" t="s">
        <v>89</v>
      </c>
      <c r="CL245" t="s">
        <v>90</v>
      </c>
    </row>
    <row r="246" spans="1:90" x14ac:dyDescent="0.25">
      <c r="A246" t="s">
        <v>72</v>
      </c>
      <c r="B246" t="s">
        <v>73</v>
      </c>
      <c r="C246" t="s">
        <v>74</v>
      </c>
      <c r="E246" t="str">
        <f>"gab2001362"</f>
        <v>gab2001362</v>
      </c>
      <c r="F246" s="2">
        <v>44182</v>
      </c>
      <c r="G246">
        <v>202106</v>
      </c>
      <c r="H246" t="s">
        <v>75</v>
      </c>
      <c r="I246" t="s">
        <v>76</v>
      </c>
      <c r="J246" t="s">
        <v>219</v>
      </c>
      <c r="K246" t="s">
        <v>78</v>
      </c>
      <c r="L246" t="s">
        <v>114</v>
      </c>
      <c r="M246" t="s">
        <v>115</v>
      </c>
      <c r="N246" t="s">
        <v>910</v>
      </c>
      <c r="O246" t="s">
        <v>82</v>
      </c>
      <c r="P246" t="str">
        <f>"063578                        "</f>
        <v xml:space="preserve">063578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13.62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G246">
        <v>0</v>
      </c>
      <c r="BH246">
        <v>2</v>
      </c>
      <c r="BI246">
        <v>15.7</v>
      </c>
      <c r="BJ246">
        <v>26.5</v>
      </c>
      <c r="BK246">
        <v>27</v>
      </c>
      <c r="BL246">
        <v>148.37</v>
      </c>
      <c r="BM246">
        <v>22.26</v>
      </c>
      <c r="BN246">
        <v>170.63</v>
      </c>
      <c r="BO246">
        <v>170.63</v>
      </c>
      <c r="BQ246" t="s">
        <v>132</v>
      </c>
      <c r="BR246" t="s">
        <v>389</v>
      </c>
      <c r="BS246" s="2">
        <v>44186</v>
      </c>
      <c r="BT246" s="3">
        <v>0.4375</v>
      </c>
      <c r="BU246" t="s">
        <v>911</v>
      </c>
      <c r="BV246" t="s">
        <v>86</v>
      </c>
      <c r="BY246">
        <v>132505.23000000001</v>
      </c>
      <c r="CA246" t="s">
        <v>196</v>
      </c>
      <c r="CC246" t="s">
        <v>115</v>
      </c>
      <c r="CD246">
        <v>1803</v>
      </c>
      <c r="CE246" t="s">
        <v>88</v>
      </c>
      <c r="CF246" s="2">
        <v>44187</v>
      </c>
      <c r="CI246">
        <v>2</v>
      </c>
      <c r="CJ246">
        <v>2</v>
      </c>
      <c r="CK246" t="s">
        <v>89</v>
      </c>
      <c r="CL246" t="s">
        <v>90</v>
      </c>
    </row>
    <row r="247" spans="1:90" x14ac:dyDescent="0.25">
      <c r="A247" t="s">
        <v>72</v>
      </c>
      <c r="B247" t="s">
        <v>73</v>
      </c>
      <c r="C247" t="s">
        <v>74</v>
      </c>
      <c r="E247" t="str">
        <f>"gab2001330"</f>
        <v>gab2001330</v>
      </c>
      <c r="F247" s="2">
        <v>44180</v>
      </c>
      <c r="G247">
        <v>202106</v>
      </c>
      <c r="H247" t="s">
        <v>75</v>
      </c>
      <c r="I247" t="s">
        <v>76</v>
      </c>
      <c r="J247" t="s">
        <v>219</v>
      </c>
      <c r="K247" t="s">
        <v>78</v>
      </c>
      <c r="L247" t="s">
        <v>114</v>
      </c>
      <c r="M247" t="s">
        <v>115</v>
      </c>
      <c r="N247" t="s">
        <v>912</v>
      </c>
      <c r="O247" t="s">
        <v>82</v>
      </c>
      <c r="P247" t="str">
        <f>"063462                        "</f>
        <v xml:space="preserve">063462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9.3800000000000008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G247">
        <v>0</v>
      </c>
      <c r="BH247">
        <v>1</v>
      </c>
      <c r="BI247">
        <v>8.1999999999999993</v>
      </c>
      <c r="BJ247">
        <v>15.8</v>
      </c>
      <c r="BK247">
        <v>16</v>
      </c>
      <c r="BL247">
        <v>103.76</v>
      </c>
      <c r="BM247">
        <v>15.56</v>
      </c>
      <c r="BN247">
        <v>119.32</v>
      </c>
      <c r="BO247">
        <v>119.32</v>
      </c>
      <c r="BQ247" t="s">
        <v>913</v>
      </c>
      <c r="BR247" t="s">
        <v>389</v>
      </c>
      <c r="BS247" s="2">
        <v>44182</v>
      </c>
      <c r="BT247" s="3">
        <v>0.37986111111111115</v>
      </c>
      <c r="BU247" t="s">
        <v>914</v>
      </c>
      <c r="BV247" t="s">
        <v>86</v>
      </c>
      <c r="BY247">
        <v>78913.38</v>
      </c>
      <c r="CC247" t="s">
        <v>115</v>
      </c>
      <c r="CD247">
        <v>2193</v>
      </c>
      <c r="CE247" t="s">
        <v>88</v>
      </c>
      <c r="CF247" s="2">
        <v>44183</v>
      </c>
      <c r="CI247">
        <v>2</v>
      </c>
      <c r="CJ247">
        <v>2</v>
      </c>
      <c r="CK247" t="s">
        <v>89</v>
      </c>
      <c r="CL247" t="s">
        <v>90</v>
      </c>
    </row>
    <row r="248" spans="1:90" x14ac:dyDescent="0.25">
      <c r="A248" t="s">
        <v>72</v>
      </c>
      <c r="B248" t="s">
        <v>73</v>
      </c>
      <c r="C248" t="s">
        <v>74</v>
      </c>
      <c r="E248" t="str">
        <f>"gab2001352"</f>
        <v>gab2001352</v>
      </c>
      <c r="F248" s="2">
        <v>44182</v>
      </c>
      <c r="G248">
        <v>202106</v>
      </c>
      <c r="H248" t="s">
        <v>75</v>
      </c>
      <c r="I248" t="s">
        <v>76</v>
      </c>
      <c r="J248" t="s">
        <v>219</v>
      </c>
      <c r="K248" t="s">
        <v>78</v>
      </c>
      <c r="L248" t="s">
        <v>327</v>
      </c>
      <c r="M248" t="s">
        <v>328</v>
      </c>
      <c r="N248" t="s">
        <v>915</v>
      </c>
      <c r="O248" t="s">
        <v>82</v>
      </c>
      <c r="P248" t="str">
        <f>"063574                        "</f>
        <v xml:space="preserve">063574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10.72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G248">
        <v>0</v>
      </c>
      <c r="BH248">
        <v>1</v>
      </c>
      <c r="BI248">
        <v>2.4</v>
      </c>
      <c r="BJ248">
        <v>3.9</v>
      </c>
      <c r="BK248">
        <v>4</v>
      </c>
      <c r="BL248">
        <v>117.78</v>
      </c>
      <c r="BM248">
        <v>17.670000000000002</v>
      </c>
      <c r="BN248">
        <v>135.44999999999999</v>
      </c>
      <c r="BO248">
        <v>135.44999999999999</v>
      </c>
      <c r="BQ248" t="s">
        <v>916</v>
      </c>
      <c r="BR248" t="s">
        <v>389</v>
      </c>
      <c r="BS248" s="2">
        <v>44187</v>
      </c>
      <c r="BT248" s="3">
        <v>0.42638888888888887</v>
      </c>
      <c r="BU248" t="s">
        <v>917</v>
      </c>
      <c r="BV248" t="s">
        <v>90</v>
      </c>
      <c r="BW248" t="s">
        <v>628</v>
      </c>
      <c r="BX248" t="s">
        <v>791</v>
      </c>
      <c r="BY248">
        <v>19597.68</v>
      </c>
      <c r="CA248" t="s">
        <v>792</v>
      </c>
      <c r="CC248" t="s">
        <v>328</v>
      </c>
      <c r="CD248">
        <v>8300</v>
      </c>
      <c r="CE248" t="s">
        <v>88</v>
      </c>
      <c r="CF248" s="2">
        <v>44188</v>
      </c>
      <c r="CI248">
        <v>2</v>
      </c>
      <c r="CJ248">
        <v>3</v>
      </c>
      <c r="CK248" t="s">
        <v>279</v>
      </c>
      <c r="CL248" t="s">
        <v>90</v>
      </c>
    </row>
    <row r="249" spans="1:90" x14ac:dyDescent="0.25">
      <c r="A249" t="s">
        <v>72</v>
      </c>
      <c r="B249" t="s">
        <v>73</v>
      </c>
      <c r="C249" t="s">
        <v>74</v>
      </c>
      <c r="E249" t="str">
        <f>"gab2001340"</f>
        <v>gab2001340</v>
      </c>
      <c r="F249" s="2">
        <v>44180</v>
      </c>
      <c r="G249">
        <v>202106</v>
      </c>
      <c r="H249" t="s">
        <v>75</v>
      </c>
      <c r="I249" t="s">
        <v>76</v>
      </c>
      <c r="J249" t="s">
        <v>219</v>
      </c>
      <c r="K249" t="s">
        <v>78</v>
      </c>
      <c r="L249" t="s">
        <v>355</v>
      </c>
      <c r="M249" t="s">
        <v>356</v>
      </c>
      <c r="N249" t="s">
        <v>918</v>
      </c>
      <c r="O249" t="s">
        <v>82</v>
      </c>
      <c r="P249" t="str">
        <f>"063009                        "</f>
        <v xml:space="preserve">063009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19.399999999999999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G249">
        <v>0</v>
      </c>
      <c r="BH249">
        <v>1</v>
      </c>
      <c r="BI249">
        <v>41.2</v>
      </c>
      <c r="BJ249">
        <v>39</v>
      </c>
      <c r="BK249">
        <v>42</v>
      </c>
      <c r="BL249">
        <v>209.2</v>
      </c>
      <c r="BM249">
        <v>31.38</v>
      </c>
      <c r="BN249">
        <v>240.58</v>
      </c>
      <c r="BO249">
        <v>240.58</v>
      </c>
      <c r="BQ249" t="s">
        <v>919</v>
      </c>
      <c r="BR249" t="s">
        <v>389</v>
      </c>
      <c r="BS249" s="2">
        <v>44183</v>
      </c>
      <c r="BT249" s="3">
        <v>0.44305555555555554</v>
      </c>
      <c r="BU249" t="s">
        <v>920</v>
      </c>
      <c r="BV249" t="s">
        <v>86</v>
      </c>
      <c r="BY249">
        <v>195120</v>
      </c>
      <c r="CC249" t="s">
        <v>356</v>
      </c>
      <c r="CD249">
        <v>2162</v>
      </c>
      <c r="CE249" t="s">
        <v>88</v>
      </c>
      <c r="CF249" s="2">
        <v>44183</v>
      </c>
      <c r="CI249">
        <v>2</v>
      </c>
      <c r="CJ249">
        <v>3</v>
      </c>
      <c r="CK249" t="s">
        <v>89</v>
      </c>
      <c r="CL249" t="s">
        <v>90</v>
      </c>
    </row>
    <row r="250" spans="1:90" x14ac:dyDescent="0.25">
      <c r="A250" t="s">
        <v>72</v>
      </c>
      <c r="B250" t="s">
        <v>73</v>
      </c>
      <c r="C250" t="s">
        <v>74</v>
      </c>
      <c r="E250" t="str">
        <f>"gab2001334"</f>
        <v>gab2001334</v>
      </c>
      <c r="F250" s="2">
        <v>44180</v>
      </c>
      <c r="G250">
        <v>202106</v>
      </c>
      <c r="H250" t="s">
        <v>75</v>
      </c>
      <c r="I250" t="s">
        <v>76</v>
      </c>
      <c r="J250" t="s">
        <v>219</v>
      </c>
      <c r="K250" t="s">
        <v>78</v>
      </c>
      <c r="L250" t="s">
        <v>99</v>
      </c>
      <c r="M250" t="s">
        <v>100</v>
      </c>
      <c r="N250" t="s">
        <v>219</v>
      </c>
      <c r="O250" t="s">
        <v>82</v>
      </c>
      <c r="P250" t="str">
        <f>"063540                        "</f>
        <v xml:space="preserve">063540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9.77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G250">
        <v>0</v>
      </c>
      <c r="BH250">
        <v>1</v>
      </c>
      <c r="BI250">
        <v>5.0999999999999996</v>
      </c>
      <c r="BJ250">
        <v>16.2</v>
      </c>
      <c r="BK250">
        <v>17</v>
      </c>
      <c r="BL250">
        <v>107.82</v>
      </c>
      <c r="BM250">
        <v>16.170000000000002</v>
      </c>
      <c r="BN250">
        <v>123.99</v>
      </c>
      <c r="BO250">
        <v>123.99</v>
      </c>
      <c r="BQ250" t="s">
        <v>921</v>
      </c>
      <c r="BR250" t="s">
        <v>389</v>
      </c>
      <c r="BS250" s="2">
        <v>44182</v>
      </c>
      <c r="BT250" s="3">
        <v>0.4284722222222222</v>
      </c>
      <c r="BU250" t="s">
        <v>922</v>
      </c>
      <c r="BV250" t="s">
        <v>86</v>
      </c>
      <c r="BY250">
        <v>80905.5</v>
      </c>
      <c r="CA250" t="s">
        <v>222</v>
      </c>
      <c r="CC250" t="s">
        <v>100</v>
      </c>
      <c r="CD250">
        <v>157</v>
      </c>
      <c r="CE250" t="s">
        <v>88</v>
      </c>
      <c r="CF250" s="2">
        <v>44182</v>
      </c>
      <c r="CI250">
        <v>2</v>
      </c>
      <c r="CJ250">
        <v>2</v>
      </c>
      <c r="CK250" t="s">
        <v>89</v>
      </c>
      <c r="CL250" t="s">
        <v>90</v>
      </c>
    </row>
    <row r="251" spans="1:90" x14ac:dyDescent="0.25">
      <c r="A251" t="s">
        <v>72</v>
      </c>
      <c r="B251" t="s">
        <v>73</v>
      </c>
      <c r="C251" t="s">
        <v>74</v>
      </c>
      <c r="E251" t="str">
        <f>"gab2001329"</f>
        <v>gab2001329</v>
      </c>
      <c r="F251" s="2">
        <v>44180</v>
      </c>
      <c r="G251">
        <v>202106</v>
      </c>
      <c r="H251" t="s">
        <v>75</v>
      </c>
      <c r="I251" t="s">
        <v>76</v>
      </c>
      <c r="J251" t="s">
        <v>219</v>
      </c>
      <c r="K251" t="s">
        <v>78</v>
      </c>
      <c r="L251" t="s">
        <v>923</v>
      </c>
      <c r="M251" t="s">
        <v>924</v>
      </c>
      <c r="N251" t="s">
        <v>925</v>
      </c>
      <c r="O251" t="s">
        <v>82</v>
      </c>
      <c r="P251" t="str">
        <f>"063458                        "</f>
        <v xml:space="preserve">063458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14.01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G251">
        <v>0</v>
      </c>
      <c r="BH251">
        <v>1</v>
      </c>
      <c r="BI251">
        <v>11.9</v>
      </c>
      <c r="BJ251">
        <v>28</v>
      </c>
      <c r="BK251">
        <v>28</v>
      </c>
      <c r="BL251">
        <v>152.43</v>
      </c>
      <c r="BM251">
        <v>22.86</v>
      </c>
      <c r="BN251">
        <v>175.29</v>
      </c>
      <c r="BO251">
        <v>175.29</v>
      </c>
      <c r="BQ251" t="s">
        <v>926</v>
      </c>
      <c r="BR251" t="s">
        <v>389</v>
      </c>
      <c r="BS251" s="2">
        <v>44182</v>
      </c>
      <c r="BT251" s="3">
        <v>0.375</v>
      </c>
      <c r="BU251" t="s">
        <v>927</v>
      </c>
      <c r="BV251" t="s">
        <v>86</v>
      </c>
      <c r="BY251">
        <v>140231</v>
      </c>
      <c r="CC251" t="s">
        <v>924</v>
      </c>
      <c r="CD251">
        <v>1559</v>
      </c>
      <c r="CE251" t="s">
        <v>88</v>
      </c>
      <c r="CF251" s="2">
        <v>44183</v>
      </c>
      <c r="CI251">
        <v>7</v>
      </c>
      <c r="CJ251">
        <v>2</v>
      </c>
      <c r="CK251" t="s">
        <v>89</v>
      </c>
      <c r="CL251" t="s">
        <v>90</v>
      </c>
    </row>
    <row r="252" spans="1:90" x14ac:dyDescent="0.25">
      <c r="A252" t="s">
        <v>72</v>
      </c>
      <c r="B252" t="s">
        <v>73</v>
      </c>
      <c r="C252" t="s">
        <v>74</v>
      </c>
      <c r="E252" t="str">
        <f>"gab2001331"</f>
        <v>gab2001331</v>
      </c>
      <c r="F252" s="2">
        <v>44180</v>
      </c>
      <c r="G252">
        <v>202106</v>
      </c>
      <c r="H252" t="s">
        <v>75</v>
      </c>
      <c r="I252" t="s">
        <v>76</v>
      </c>
      <c r="J252" t="s">
        <v>219</v>
      </c>
      <c r="K252" t="s">
        <v>78</v>
      </c>
      <c r="L252" t="s">
        <v>91</v>
      </c>
      <c r="M252" t="s">
        <v>92</v>
      </c>
      <c r="N252" t="s">
        <v>928</v>
      </c>
      <c r="O252" t="s">
        <v>82</v>
      </c>
      <c r="P252" t="str">
        <f>"063467                        "</f>
        <v xml:space="preserve">063467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9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G252">
        <v>0</v>
      </c>
      <c r="BH252">
        <v>1</v>
      </c>
      <c r="BI252">
        <v>6.3</v>
      </c>
      <c r="BJ252">
        <v>6.4</v>
      </c>
      <c r="BK252">
        <v>7</v>
      </c>
      <c r="BL252">
        <v>99.71</v>
      </c>
      <c r="BM252">
        <v>14.96</v>
      </c>
      <c r="BN252">
        <v>114.67</v>
      </c>
      <c r="BO252">
        <v>114.67</v>
      </c>
      <c r="BQ252" t="s">
        <v>929</v>
      </c>
      <c r="BR252" t="s">
        <v>389</v>
      </c>
      <c r="BS252" s="2">
        <v>44182</v>
      </c>
      <c r="BT252" s="3">
        <v>0.42430555555555555</v>
      </c>
      <c r="BU252" t="s">
        <v>930</v>
      </c>
      <c r="BV252" t="s">
        <v>86</v>
      </c>
      <c r="BY252">
        <v>31800.6</v>
      </c>
      <c r="CA252" t="s">
        <v>556</v>
      </c>
      <c r="CC252" t="s">
        <v>92</v>
      </c>
      <c r="CD252">
        <v>2</v>
      </c>
      <c r="CE252" t="s">
        <v>88</v>
      </c>
      <c r="CF252" s="2">
        <v>44183</v>
      </c>
      <c r="CI252">
        <v>2</v>
      </c>
      <c r="CJ252">
        <v>2</v>
      </c>
      <c r="CK252" t="s">
        <v>89</v>
      </c>
      <c r="CL252" t="s">
        <v>90</v>
      </c>
    </row>
    <row r="253" spans="1:90" x14ac:dyDescent="0.25">
      <c r="A253" t="s">
        <v>72</v>
      </c>
      <c r="B253" t="s">
        <v>73</v>
      </c>
      <c r="C253" t="s">
        <v>74</v>
      </c>
      <c r="E253" t="str">
        <f>"gab2001335"</f>
        <v>gab2001335</v>
      </c>
      <c r="F253" s="2">
        <v>44180</v>
      </c>
      <c r="G253">
        <v>202106</v>
      </c>
      <c r="H253" t="s">
        <v>75</v>
      </c>
      <c r="I253" t="s">
        <v>76</v>
      </c>
      <c r="J253" t="s">
        <v>219</v>
      </c>
      <c r="K253" t="s">
        <v>78</v>
      </c>
      <c r="L253" t="s">
        <v>300</v>
      </c>
      <c r="M253" t="s">
        <v>301</v>
      </c>
      <c r="N253" t="s">
        <v>931</v>
      </c>
      <c r="O253" t="s">
        <v>82</v>
      </c>
      <c r="P253" t="str">
        <f>"063525                        "</f>
        <v xml:space="preserve">063525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14.39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G253">
        <v>0</v>
      </c>
      <c r="BH253">
        <v>1</v>
      </c>
      <c r="BI253">
        <v>12.4</v>
      </c>
      <c r="BJ253">
        <v>28.8</v>
      </c>
      <c r="BK253">
        <v>29</v>
      </c>
      <c r="BL253">
        <v>156.47999999999999</v>
      </c>
      <c r="BM253">
        <v>23.47</v>
      </c>
      <c r="BN253">
        <v>179.95</v>
      </c>
      <c r="BO253">
        <v>179.95</v>
      </c>
      <c r="BQ253" t="s">
        <v>932</v>
      </c>
      <c r="BR253" t="s">
        <v>389</v>
      </c>
      <c r="BS253" s="2">
        <v>44182</v>
      </c>
      <c r="BT253" s="3">
        <v>0.42986111111111108</v>
      </c>
      <c r="BU253" t="s">
        <v>933</v>
      </c>
      <c r="BV253" t="s">
        <v>86</v>
      </c>
      <c r="BY253">
        <v>144228.4</v>
      </c>
      <c r="CC253" t="s">
        <v>301</v>
      </c>
      <c r="CD253">
        <v>1449</v>
      </c>
      <c r="CE253" t="s">
        <v>88</v>
      </c>
      <c r="CF253" s="2">
        <v>44182</v>
      </c>
      <c r="CI253">
        <v>2</v>
      </c>
      <c r="CJ253">
        <v>2</v>
      </c>
      <c r="CK253" t="s">
        <v>89</v>
      </c>
      <c r="CL253" t="s">
        <v>90</v>
      </c>
    </row>
    <row r="254" spans="1:90" x14ac:dyDescent="0.25">
      <c r="A254" t="s">
        <v>72</v>
      </c>
      <c r="B254" t="s">
        <v>73</v>
      </c>
      <c r="C254" t="s">
        <v>74</v>
      </c>
      <c r="E254" t="str">
        <f>"gab2001350"</f>
        <v>gab2001350</v>
      </c>
      <c r="F254" s="2">
        <v>44182</v>
      </c>
      <c r="G254">
        <v>202106</v>
      </c>
      <c r="H254" t="s">
        <v>75</v>
      </c>
      <c r="I254" t="s">
        <v>76</v>
      </c>
      <c r="J254" t="s">
        <v>219</v>
      </c>
      <c r="K254" t="s">
        <v>78</v>
      </c>
      <c r="L254" t="s">
        <v>226</v>
      </c>
      <c r="M254" t="s">
        <v>227</v>
      </c>
      <c r="N254" t="s">
        <v>934</v>
      </c>
      <c r="O254" t="s">
        <v>82</v>
      </c>
      <c r="P254" t="str">
        <f>"063559 560 561 562            "</f>
        <v xml:space="preserve">063559 560 561 562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39.83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G254">
        <v>0</v>
      </c>
      <c r="BH254">
        <v>6</v>
      </c>
      <c r="BI254">
        <v>47.7</v>
      </c>
      <c r="BJ254">
        <v>94.5</v>
      </c>
      <c r="BK254">
        <v>95</v>
      </c>
      <c r="BL254">
        <v>424.14</v>
      </c>
      <c r="BM254">
        <v>63.62</v>
      </c>
      <c r="BN254">
        <v>487.76</v>
      </c>
      <c r="BO254">
        <v>487.76</v>
      </c>
      <c r="BQ254" t="s">
        <v>935</v>
      </c>
      <c r="BR254" t="s">
        <v>389</v>
      </c>
      <c r="BS254" s="2">
        <v>44186</v>
      </c>
      <c r="BT254" s="3">
        <v>0.40277777777777773</v>
      </c>
      <c r="BU254" t="s">
        <v>936</v>
      </c>
      <c r="BV254" t="s">
        <v>86</v>
      </c>
      <c r="BY254">
        <v>472297.96</v>
      </c>
      <c r="CA254" t="s">
        <v>937</v>
      </c>
      <c r="CC254" t="s">
        <v>227</v>
      </c>
      <c r="CD254">
        <v>1459</v>
      </c>
      <c r="CE254" t="s">
        <v>88</v>
      </c>
      <c r="CF254" s="2">
        <v>44187</v>
      </c>
      <c r="CI254">
        <v>2</v>
      </c>
      <c r="CJ254">
        <v>2</v>
      </c>
      <c r="CK254" t="s">
        <v>89</v>
      </c>
      <c r="CL254" t="s">
        <v>90</v>
      </c>
    </row>
    <row r="255" spans="1:90" x14ac:dyDescent="0.25">
      <c r="A255" t="s">
        <v>72</v>
      </c>
      <c r="B255" t="s">
        <v>73</v>
      </c>
      <c r="C255" t="s">
        <v>74</v>
      </c>
      <c r="E255" t="str">
        <f>"gab2001406"</f>
        <v>gab2001406</v>
      </c>
      <c r="F255" s="2">
        <v>44187</v>
      </c>
      <c r="G255">
        <v>202106</v>
      </c>
      <c r="H255" t="s">
        <v>75</v>
      </c>
      <c r="I255" t="s">
        <v>76</v>
      </c>
      <c r="J255" t="s">
        <v>219</v>
      </c>
      <c r="K255" t="s">
        <v>78</v>
      </c>
      <c r="L255" t="s">
        <v>660</v>
      </c>
      <c r="M255" t="s">
        <v>661</v>
      </c>
      <c r="N255" t="s">
        <v>938</v>
      </c>
      <c r="O255" t="s">
        <v>82</v>
      </c>
      <c r="P255" t="str">
        <f>"002883                        "</f>
        <v xml:space="preserve">002883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8.24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G255">
        <v>0</v>
      </c>
      <c r="BH255">
        <v>1</v>
      </c>
      <c r="BI255">
        <v>3</v>
      </c>
      <c r="BJ255">
        <v>5.5</v>
      </c>
      <c r="BK255">
        <v>6</v>
      </c>
      <c r="BL255">
        <v>91.74</v>
      </c>
      <c r="BM255">
        <v>13.76</v>
      </c>
      <c r="BN255">
        <v>105.5</v>
      </c>
      <c r="BO255">
        <v>105.5</v>
      </c>
      <c r="BQ255" t="s">
        <v>939</v>
      </c>
      <c r="BR255" t="s">
        <v>389</v>
      </c>
      <c r="BS255" s="2">
        <v>44188</v>
      </c>
      <c r="BT255" s="3">
        <v>0.45833333333333331</v>
      </c>
      <c r="BU255" t="s">
        <v>940</v>
      </c>
      <c r="BV255" t="s">
        <v>86</v>
      </c>
      <c r="BY255">
        <v>27724.1</v>
      </c>
      <c r="CC255" t="s">
        <v>661</v>
      </c>
      <c r="CD255">
        <v>6740</v>
      </c>
      <c r="CE255" t="s">
        <v>88</v>
      </c>
      <c r="CI255">
        <v>2</v>
      </c>
      <c r="CJ255">
        <v>1</v>
      </c>
      <c r="CK255" t="s">
        <v>665</v>
      </c>
      <c r="CL255" t="s">
        <v>90</v>
      </c>
    </row>
    <row r="256" spans="1:90" x14ac:dyDescent="0.25">
      <c r="A256" t="s">
        <v>72</v>
      </c>
      <c r="B256" t="s">
        <v>73</v>
      </c>
      <c r="C256" t="s">
        <v>74</v>
      </c>
      <c r="E256" t="str">
        <f>"gab2001405"</f>
        <v>gab2001405</v>
      </c>
      <c r="F256" s="2">
        <v>44187</v>
      </c>
      <c r="G256">
        <v>202106</v>
      </c>
      <c r="H256" t="s">
        <v>75</v>
      </c>
      <c r="I256" t="s">
        <v>76</v>
      </c>
      <c r="J256" t="s">
        <v>219</v>
      </c>
      <c r="K256" t="s">
        <v>78</v>
      </c>
      <c r="L256" t="s">
        <v>655</v>
      </c>
      <c r="M256" t="s">
        <v>656</v>
      </c>
      <c r="N256" t="s">
        <v>941</v>
      </c>
      <c r="O256" t="s">
        <v>82</v>
      </c>
      <c r="P256" t="str">
        <f>"002884                        "</f>
        <v xml:space="preserve">002884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7.56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G256">
        <v>0</v>
      </c>
      <c r="BH256">
        <v>1</v>
      </c>
      <c r="BI256">
        <v>5.9</v>
      </c>
      <c r="BJ256">
        <v>13.7</v>
      </c>
      <c r="BK256">
        <v>14</v>
      </c>
      <c r="BL256">
        <v>84.52</v>
      </c>
      <c r="BM256">
        <v>12.68</v>
      </c>
      <c r="BN256">
        <v>97.2</v>
      </c>
      <c r="BO256">
        <v>97.2</v>
      </c>
      <c r="BQ256" t="s">
        <v>132</v>
      </c>
      <c r="BR256" t="s">
        <v>389</v>
      </c>
      <c r="BS256" s="2">
        <v>44189</v>
      </c>
      <c r="BT256" s="3">
        <v>0.43541666666666662</v>
      </c>
      <c r="BU256" t="s">
        <v>942</v>
      </c>
      <c r="BV256" t="s">
        <v>86</v>
      </c>
      <c r="BY256">
        <v>68723.199999999997</v>
      </c>
      <c r="CA256" t="s">
        <v>659</v>
      </c>
      <c r="CC256" t="s">
        <v>656</v>
      </c>
      <c r="CD256">
        <v>6850</v>
      </c>
      <c r="CE256" t="s">
        <v>88</v>
      </c>
      <c r="CF256" s="2">
        <v>44194</v>
      </c>
      <c r="CI256">
        <v>2</v>
      </c>
      <c r="CJ256">
        <v>2</v>
      </c>
      <c r="CK256" t="s">
        <v>544</v>
      </c>
      <c r="CL256" t="s">
        <v>90</v>
      </c>
    </row>
    <row r="257" spans="1:90" x14ac:dyDescent="0.25">
      <c r="A257" t="s">
        <v>72</v>
      </c>
      <c r="B257" t="s">
        <v>73</v>
      </c>
      <c r="C257" t="s">
        <v>74</v>
      </c>
      <c r="E257" t="str">
        <f>"gab2001399"</f>
        <v>gab2001399</v>
      </c>
      <c r="F257" s="2">
        <v>44187</v>
      </c>
      <c r="G257">
        <v>202106</v>
      </c>
      <c r="H257" t="s">
        <v>75</v>
      </c>
      <c r="I257" t="s">
        <v>76</v>
      </c>
      <c r="J257" t="s">
        <v>219</v>
      </c>
      <c r="K257" t="s">
        <v>78</v>
      </c>
      <c r="L257" t="s">
        <v>539</v>
      </c>
      <c r="M257" t="s">
        <v>539</v>
      </c>
      <c r="N257" t="s">
        <v>943</v>
      </c>
      <c r="O257" t="s">
        <v>82</v>
      </c>
      <c r="P257" t="str">
        <f>"063620                        "</f>
        <v xml:space="preserve">063620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7.56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G257">
        <v>0</v>
      </c>
      <c r="BH257">
        <v>1</v>
      </c>
      <c r="BI257">
        <v>4.3</v>
      </c>
      <c r="BJ257">
        <v>6.3</v>
      </c>
      <c r="BK257">
        <v>7</v>
      </c>
      <c r="BL257">
        <v>84.52</v>
      </c>
      <c r="BM257">
        <v>12.68</v>
      </c>
      <c r="BN257">
        <v>97.2</v>
      </c>
      <c r="BO257">
        <v>97.2</v>
      </c>
      <c r="BQ257" t="s">
        <v>270</v>
      </c>
      <c r="BR257" t="s">
        <v>389</v>
      </c>
      <c r="BS257" s="2">
        <v>44188</v>
      </c>
      <c r="BT257" s="3">
        <v>0.6777777777777777</v>
      </c>
      <c r="BU257" t="s">
        <v>944</v>
      </c>
      <c r="BV257" t="s">
        <v>86</v>
      </c>
      <c r="BY257">
        <v>31351.13</v>
      </c>
      <c r="CA257" t="s">
        <v>543</v>
      </c>
      <c r="CC257" t="s">
        <v>539</v>
      </c>
      <c r="CD257">
        <v>6835</v>
      </c>
      <c r="CE257" t="s">
        <v>88</v>
      </c>
      <c r="CF257" s="2">
        <v>44193</v>
      </c>
      <c r="CI257">
        <v>2</v>
      </c>
      <c r="CJ257">
        <v>1</v>
      </c>
      <c r="CK257" t="s">
        <v>544</v>
      </c>
      <c r="CL257" t="s">
        <v>90</v>
      </c>
    </row>
    <row r="258" spans="1:90" x14ac:dyDescent="0.25">
      <c r="A258" t="s">
        <v>72</v>
      </c>
      <c r="B258" t="s">
        <v>73</v>
      </c>
      <c r="C258" t="s">
        <v>74</v>
      </c>
      <c r="E258" t="str">
        <f>"009940543481"</f>
        <v>009940543481</v>
      </c>
      <c r="F258" s="2">
        <v>44183</v>
      </c>
      <c r="G258">
        <v>202106</v>
      </c>
      <c r="H258" t="s">
        <v>99</v>
      </c>
      <c r="I258" t="s">
        <v>100</v>
      </c>
      <c r="J258" t="s">
        <v>528</v>
      </c>
      <c r="K258" t="s">
        <v>78</v>
      </c>
      <c r="L258" t="s">
        <v>75</v>
      </c>
      <c r="M258" t="s">
        <v>76</v>
      </c>
      <c r="N258" t="s">
        <v>219</v>
      </c>
      <c r="O258" t="s">
        <v>313</v>
      </c>
      <c r="P258" t="str">
        <f>"NA                            "</f>
        <v xml:space="preserve">NA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4.4000000000000004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G258">
        <v>0</v>
      </c>
      <c r="BH258">
        <v>1</v>
      </c>
      <c r="BI258">
        <v>1</v>
      </c>
      <c r="BJ258">
        <v>0.5</v>
      </c>
      <c r="BK258">
        <v>1</v>
      </c>
      <c r="BL258">
        <v>46.27</v>
      </c>
      <c r="BM258">
        <v>6.94</v>
      </c>
      <c r="BN258">
        <v>53.21</v>
      </c>
      <c r="BO258">
        <v>53.21</v>
      </c>
      <c r="BQ258" t="s">
        <v>945</v>
      </c>
      <c r="BR258" t="s">
        <v>608</v>
      </c>
      <c r="BS258" s="2">
        <v>44186</v>
      </c>
      <c r="BT258" s="3">
        <v>0.34375</v>
      </c>
      <c r="BU258" t="s">
        <v>946</v>
      </c>
      <c r="BV258" t="s">
        <v>86</v>
      </c>
      <c r="BY258">
        <v>2400</v>
      </c>
      <c r="BZ258" t="s">
        <v>321</v>
      </c>
      <c r="CA258" t="s">
        <v>947</v>
      </c>
      <c r="CC258" t="s">
        <v>76</v>
      </c>
      <c r="CD258">
        <v>7460</v>
      </c>
      <c r="CE258" t="s">
        <v>88</v>
      </c>
      <c r="CF258" s="2">
        <v>44188</v>
      </c>
      <c r="CI258">
        <v>1</v>
      </c>
      <c r="CJ258">
        <v>1</v>
      </c>
      <c r="CK258">
        <v>21</v>
      </c>
      <c r="CL258" t="s">
        <v>90</v>
      </c>
    </row>
    <row r="259" spans="1:90" x14ac:dyDescent="0.25">
      <c r="A259" t="s">
        <v>72</v>
      </c>
      <c r="B259" t="s">
        <v>73</v>
      </c>
      <c r="C259" t="s">
        <v>74</v>
      </c>
      <c r="E259" t="str">
        <f>"gab2001365"</f>
        <v>gab2001365</v>
      </c>
      <c r="F259" s="2">
        <v>44183</v>
      </c>
      <c r="G259">
        <v>202106</v>
      </c>
      <c r="H259" t="s">
        <v>75</v>
      </c>
      <c r="I259" t="s">
        <v>76</v>
      </c>
      <c r="J259" t="s">
        <v>219</v>
      </c>
      <c r="K259" t="s">
        <v>78</v>
      </c>
      <c r="L259" t="s">
        <v>948</v>
      </c>
      <c r="M259" t="s">
        <v>949</v>
      </c>
      <c r="N259" t="s">
        <v>950</v>
      </c>
      <c r="O259" t="s">
        <v>82</v>
      </c>
      <c r="P259" t="str">
        <f>"002871                        "</f>
        <v xml:space="preserve">002871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10.72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G259">
        <v>0</v>
      </c>
      <c r="BH259">
        <v>1</v>
      </c>
      <c r="BI259">
        <v>4.3</v>
      </c>
      <c r="BJ259">
        <v>6.3</v>
      </c>
      <c r="BK259">
        <v>7</v>
      </c>
      <c r="BL259">
        <v>117.78</v>
      </c>
      <c r="BM259">
        <v>17.670000000000002</v>
      </c>
      <c r="BN259">
        <v>135.44999999999999</v>
      </c>
      <c r="BO259">
        <v>135.44999999999999</v>
      </c>
      <c r="BQ259" t="s">
        <v>951</v>
      </c>
      <c r="BR259" t="s">
        <v>389</v>
      </c>
      <c r="BS259" s="2">
        <v>44188</v>
      </c>
      <c r="BT259" s="3">
        <v>0.53472222222222221</v>
      </c>
      <c r="BU259" t="s">
        <v>952</v>
      </c>
      <c r="BV259" t="s">
        <v>86</v>
      </c>
      <c r="BY259">
        <v>31657.5</v>
      </c>
      <c r="CA259" t="s">
        <v>953</v>
      </c>
      <c r="CC259" t="s">
        <v>949</v>
      </c>
      <c r="CD259">
        <v>3370</v>
      </c>
      <c r="CE259" t="s">
        <v>88</v>
      </c>
      <c r="CF259" s="2">
        <v>44193</v>
      </c>
      <c r="CI259">
        <v>4</v>
      </c>
      <c r="CJ259">
        <v>3</v>
      </c>
      <c r="CK259" t="s">
        <v>279</v>
      </c>
      <c r="CL259" t="s">
        <v>90</v>
      </c>
    </row>
    <row r="260" spans="1:90" x14ac:dyDescent="0.25">
      <c r="A260" t="s">
        <v>72</v>
      </c>
      <c r="B260" t="s">
        <v>73</v>
      </c>
      <c r="C260" t="s">
        <v>74</v>
      </c>
      <c r="E260" t="str">
        <f>"gab2001369"</f>
        <v>gab2001369</v>
      </c>
      <c r="F260" s="2">
        <v>44183</v>
      </c>
      <c r="G260">
        <v>202106</v>
      </c>
      <c r="H260" t="s">
        <v>75</v>
      </c>
      <c r="I260" t="s">
        <v>76</v>
      </c>
      <c r="J260" t="s">
        <v>219</v>
      </c>
      <c r="K260" t="s">
        <v>78</v>
      </c>
      <c r="L260" t="s">
        <v>91</v>
      </c>
      <c r="M260" t="s">
        <v>92</v>
      </c>
      <c r="N260" t="s">
        <v>954</v>
      </c>
      <c r="O260" t="s">
        <v>82</v>
      </c>
      <c r="P260" t="str">
        <f>"063584                        "</f>
        <v xml:space="preserve">063584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9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G260">
        <v>0</v>
      </c>
      <c r="BH260">
        <v>1</v>
      </c>
      <c r="BI260">
        <v>2.2999999999999998</v>
      </c>
      <c r="BJ260">
        <v>4.0999999999999996</v>
      </c>
      <c r="BK260">
        <v>5</v>
      </c>
      <c r="BL260">
        <v>99.71</v>
      </c>
      <c r="BM260">
        <v>14.96</v>
      </c>
      <c r="BN260">
        <v>114.67</v>
      </c>
      <c r="BO260">
        <v>114.67</v>
      </c>
      <c r="BQ260" t="s">
        <v>955</v>
      </c>
      <c r="BR260" t="s">
        <v>389</v>
      </c>
      <c r="BS260" s="2">
        <v>44186</v>
      </c>
      <c r="BT260" s="3">
        <v>0.52083333333333337</v>
      </c>
      <c r="BU260" t="s">
        <v>956</v>
      </c>
      <c r="BV260" t="s">
        <v>86</v>
      </c>
      <c r="BY260">
        <v>20716.560000000001</v>
      </c>
      <c r="CA260" t="s">
        <v>957</v>
      </c>
      <c r="CC260" t="s">
        <v>92</v>
      </c>
      <c r="CD260">
        <v>37</v>
      </c>
      <c r="CE260" t="s">
        <v>88</v>
      </c>
      <c r="CF260" s="2">
        <v>44186</v>
      </c>
      <c r="CI260">
        <v>2</v>
      </c>
      <c r="CJ260">
        <v>1</v>
      </c>
      <c r="CK260" t="s">
        <v>89</v>
      </c>
      <c r="CL260" t="s">
        <v>90</v>
      </c>
    </row>
    <row r="261" spans="1:90" x14ac:dyDescent="0.25">
      <c r="A261" t="s">
        <v>72</v>
      </c>
      <c r="B261" t="s">
        <v>73</v>
      </c>
      <c r="C261" t="s">
        <v>74</v>
      </c>
      <c r="E261" t="str">
        <f>"gab2001368"</f>
        <v>gab2001368</v>
      </c>
      <c r="F261" s="2">
        <v>44183</v>
      </c>
      <c r="G261">
        <v>202106</v>
      </c>
      <c r="H261" t="s">
        <v>75</v>
      </c>
      <c r="I261" t="s">
        <v>76</v>
      </c>
      <c r="J261" t="s">
        <v>219</v>
      </c>
      <c r="K261" t="s">
        <v>78</v>
      </c>
      <c r="L261" t="s">
        <v>958</v>
      </c>
      <c r="M261" t="s">
        <v>959</v>
      </c>
      <c r="N261" t="s">
        <v>960</v>
      </c>
      <c r="O261" t="s">
        <v>82</v>
      </c>
      <c r="P261" t="str">
        <f>"063588                        "</f>
        <v xml:space="preserve">063588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10.72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G261">
        <v>0</v>
      </c>
      <c r="BH261">
        <v>1</v>
      </c>
      <c r="BI261">
        <v>0.8</v>
      </c>
      <c r="BJ261">
        <v>1.8</v>
      </c>
      <c r="BK261">
        <v>2</v>
      </c>
      <c r="BL261">
        <v>117.78</v>
      </c>
      <c r="BM261">
        <v>17.670000000000002</v>
      </c>
      <c r="BN261">
        <v>135.44999999999999</v>
      </c>
      <c r="BO261">
        <v>135.44999999999999</v>
      </c>
      <c r="BQ261" t="s">
        <v>961</v>
      </c>
      <c r="BR261" t="s">
        <v>389</v>
      </c>
      <c r="BS261" s="2">
        <v>44187</v>
      </c>
      <c r="BT261" s="3">
        <v>0.56527777777777777</v>
      </c>
      <c r="BU261" t="s">
        <v>962</v>
      </c>
      <c r="BV261" t="s">
        <v>86</v>
      </c>
      <c r="BY261">
        <v>8981.44</v>
      </c>
      <c r="CA261" t="s">
        <v>963</v>
      </c>
      <c r="CC261" t="s">
        <v>959</v>
      </c>
      <c r="CD261">
        <v>1039</v>
      </c>
      <c r="CE261" t="s">
        <v>88</v>
      </c>
      <c r="CI261">
        <v>3</v>
      </c>
      <c r="CJ261">
        <v>2</v>
      </c>
      <c r="CK261" t="s">
        <v>182</v>
      </c>
      <c r="CL261" t="s">
        <v>90</v>
      </c>
    </row>
    <row r="262" spans="1:90" x14ac:dyDescent="0.25">
      <c r="A262" t="s">
        <v>72</v>
      </c>
      <c r="B262" t="s">
        <v>73</v>
      </c>
      <c r="C262" t="s">
        <v>74</v>
      </c>
      <c r="E262" t="str">
        <f>"gab2001376"</f>
        <v>gab2001376</v>
      </c>
      <c r="F262" s="2">
        <v>44183</v>
      </c>
      <c r="G262">
        <v>202106</v>
      </c>
      <c r="H262" t="s">
        <v>75</v>
      </c>
      <c r="I262" t="s">
        <v>76</v>
      </c>
      <c r="J262" t="s">
        <v>219</v>
      </c>
      <c r="K262" t="s">
        <v>78</v>
      </c>
      <c r="L262" t="s">
        <v>75</v>
      </c>
      <c r="M262" t="s">
        <v>76</v>
      </c>
      <c r="N262" t="s">
        <v>964</v>
      </c>
      <c r="O262" t="s">
        <v>82</v>
      </c>
      <c r="P262" t="str">
        <f>"063579                        "</f>
        <v xml:space="preserve">063579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6.18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G262">
        <v>0</v>
      </c>
      <c r="BH262">
        <v>1</v>
      </c>
      <c r="BI262">
        <v>0.4</v>
      </c>
      <c r="BJ262">
        <v>2.2999999999999998</v>
      </c>
      <c r="BK262">
        <v>3</v>
      </c>
      <c r="BL262">
        <v>70.06</v>
      </c>
      <c r="BM262">
        <v>10.51</v>
      </c>
      <c r="BN262">
        <v>80.569999999999993</v>
      </c>
      <c r="BO262">
        <v>80.569999999999993</v>
      </c>
      <c r="BQ262" t="s">
        <v>414</v>
      </c>
      <c r="BR262" t="s">
        <v>389</v>
      </c>
      <c r="BS262" s="2">
        <v>44187</v>
      </c>
      <c r="BT262" s="3">
        <v>0.74097222222222225</v>
      </c>
      <c r="BU262" t="s">
        <v>186</v>
      </c>
      <c r="BV262" t="s">
        <v>90</v>
      </c>
      <c r="BW262" t="s">
        <v>215</v>
      </c>
      <c r="BX262" t="s">
        <v>396</v>
      </c>
      <c r="BY262">
        <v>11727.52</v>
      </c>
      <c r="CA262" t="s">
        <v>417</v>
      </c>
      <c r="CC262" t="s">
        <v>76</v>
      </c>
      <c r="CD262">
        <v>7441</v>
      </c>
      <c r="CE262" t="s">
        <v>88</v>
      </c>
      <c r="CF262" s="2">
        <v>44188</v>
      </c>
      <c r="CI262">
        <v>1</v>
      </c>
      <c r="CJ262">
        <v>2</v>
      </c>
      <c r="CK262" t="s">
        <v>192</v>
      </c>
      <c r="CL262" t="s">
        <v>90</v>
      </c>
    </row>
    <row r="263" spans="1:90" x14ac:dyDescent="0.25">
      <c r="A263" t="s">
        <v>72</v>
      </c>
      <c r="B263" t="s">
        <v>73</v>
      </c>
      <c r="C263" t="s">
        <v>74</v>
      </c>
      <c r="E263" t="str">
        <f>"gab2001372"</f>
        <v>gab2001372</v>
      </c>
      <c r="F263" s="2">
        <v>44183</v>
      </c>
      <c r="G263">
        <v>202106</v>
      </c>
      <c r="H263" t="s">
        <v>75</v>
      </c>
      <c r="I263" t="s">
        <v>76</v>
      </c>
      <c r="J263" t="s">
        <v>219</v>
      </c>
      <c r="K263" t="s">
        <v>78</v>
      </c>
      <c r="L263" t="s">
        <v>135</v>
      </c>
      <c r="M263" t="s">
        <v>136</v>
      </c>
      <c r="N263" t="s">
        <v>965</v>
      </c>
      <c r="O263" t="s">
        <v>82</v>
      </c>
      <c r="P263" t="str">
        <f>"002875                        "</f>
        <v xml:space="preserve">002875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9.3800000000000008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G263">
        <v>0</v>
      </c>
      <c r="BH263">
        <v>2</v>
      </c>
      <c r="BI263">
        <v>7.9</v>
      </c>
      <c r="BJ263">
        <v>15.2</v>
      </c>
      <c r="BK263">
        <v>16</v>
      </c>
      <c r="BL263">
        <v>103.76</v>
      </c>
      <c r="BM263">
        <v>15.56</v>
      </c>
      <c r="BN263">
        <v>119.32</v>
      </c>
      <c r="BO263">
        <v>119.32</v>
      </c>
      <c r="BQ263" t="s">
        <v>966</v>
      </c>
      <c r="BR263" t="s">
        <v>389</v>
      </c>
      <c r="BS263" s="2">
        <v>44186</v>
      </c>
      <c r="BT263" s="3">
        <v>0.38750000000000001</v>
      </c>
      <c r="BU263" t="s">
        <v>967</v>
      </c>
      <c r="BV263" t="s">
        <v>86</v>
      </c>
      <c r="BY263">
        <v>75851.72</v>
      </c>
      <c r="CA263" t="s">
        <v>968</v>
      </c>
      <c r="CC263" t="s">
        <v>136</v>
      </c>
      <c r="CD263">
        <v>4092</v>
      </c>
      <c r="CE263" t="s">
        <v>88</v>
      </c>
      <c r="CF263" s="2">
        <v>44193</v>
      </c>
      <c r="CI263">
        <v>2</v>
      </c>
      <c r="CJ263">
        <v>1</v>
      </c>
      <c r="CK263" t="s">
        <v>89</v>
      </c>
      <c r="CL263" t="s">
        <v>90</v>
      </c>
    </row>
    <row r="264" spans="1:90" x14ac:dyDescent="0.25">
      <c r="A264" t="s">
        <v>72</v>
      </c>
      <c r="B264" t="s">
        <v>73</v>
      </c>
      <c r="C264" t="s">
        <v>74</v>
      </c>
      <c r="E264" t="str">
        <f>"gab2001378"</f>
        <v>gab2001378</v>
      </c>
      <c r="F264" s="2">
        <v>44183</v>
      </c>
      <c r="G264">
        <v>202106</v>
      </c>
      <c r="H264" t="s">
        <v>75</v>
      </c>
      <c r="I264" t="s">
        <v>76</v>
      </c>
      <c r="J264" t="s">
        <v>219</v>
      </c>
      <c r="K264" t="s">
        <v>78</v>
      </c>
      <c r="L264" t="s">
        <v>170</v>
      </c>
      <c r="M264" t="s">
        <v>171</v>
      </c>
      <c r="N264" t="s">
        <v>969</v>
      </c>
      <c r="O264" t="s">
        <v>82</v>
      </c>
      <c r="P264" t="str">
        <f>"063599                        "</f>
        <v xml:space="preserve">063599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9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G264">
        <v>0</v>
      </c>
      <c r="BH264">
        <v>1</v>
      </c>
      <c r="BI264">
        <v>0.6</v>
      </c>
      <c r="BJ264">
        <v>1.8</v>
      </c>
      <c r="BK264">
        <v>2</v>
      </c>
      <c r="BL264">
        <v>99.71</v>
      </c>
      <c r="BM264">
        <v>14.96</v>
      </c>
      <c r="BN264">
        <v>114.67</v>
      </c>
      <c r="BO264">
        <v>114.67</v>
      </c>
      <c r="BQ264" t="s">
        <v>173</v>
      </c>
      <c r="BR264" t="s">
        <v>389</v>
      </c>
      <c r="BS264" s="2">
        <v>44186</v>
      </c>
      <c r="BT264" s="3">
        <v>0.6694444444444444</v>
      </c>
      <c r="BU264" t="s">
        <v>174</v>
      </c>
      <c r="BV264" t="s">
        <v>86</v>
      </c>
      <c r="BY264">
        <v>8895.08</v>
      </c>
      <c r="CA264" t="s">
        <v>175</v>
      </c>
      <c r="CC264" t="s">
        <v>171</v>
      </c>
      <c r="CD264">
        <v>3610</v>
      </c>
      <c r="CE264" t="s">
        <v>88</v>
      </c>
      <c r="CF264" s="2">
        <v>44189</v>
      </c>
      <c r="CI264">
        <v>2</v>
      </c>
      <c r="CJ264">
        <v>1</v>
      </c>
      <c r="CK264" t="s">
        <v>89</v>
      </c>
      <c r="CL264" t="s">
        <v>90</v>
      </c>
    </row>
    <row r="265" spans="1:90" x14ac:dyDescent="0.25">
      <c r="A265" t="s">
        <v>72</v>
      </c>
      <c r="B265" t="s">
        <v>73</v>
      </c>
      <c r="C265" t="s">
        <v>74</v>
      </c>
      <c r="E265" t="str">
        <f>"gab2001370"</f>
        <v>gab2001370</v>
      </c>
      <c r="F265" s="2">
        <v>44183</v>
      </c>
      <c r="G265">
        <v>202106</v>
      </c>
      <c r="H265" t="s">
        <v>75</v>
      </c>
      <c r="I265" t="s">
        <v>76</v>
      </c>
      <c r="J265" t="s">
        <v>219</v>
      </c>
      <c r="K265" t="s">
        <v>78</v>
      </c>
      <c r="L265" t="s">
        <v>780</v>
      </c>
      <c r="M265" t="s">
        <v>781</v>
      </c>
      <c r="N265" t="s">
        <v>970</v>
      </c>
      <c r="O265" t="s">
        <v>82</v>
      </c>
      <c r="P265" t="str">
        <f>"063593                        "</f>
        <v xml:space="preserve">063593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9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G265">
        <v>0</v>
      </c>
      <c r="BH265">
        <v>1</v>
      </c>
      <c r="BI265">
        <v>0.7</v>
      </c>
      <c r="BJ265">
        <v>1.8</v>
      </c>
      <c r="BK265">
        <v>2</v>
      </c>
      <c r="BL265">
        <v>99.71</v>
      </c>
      <c r="BM265">
        <v>14.96</v>
      </c>
      <c r="BN265">
        <v>114.67</v>
      </c>
      <c r="BO265">
        <v>114.67</v>
      </c>
      <c r="BQ265" t="s">
        <v>971</v>
      </c>
      <c r="BR265" t="s">
        <v>389</v>
      </c>
      <c r="BS265" s="2">
        <v>44186</v>
      </c>
      <c r="BT265" s="3">
        <v>0.40972222222222227</v>
      </c>
      <c r="BU265" t="s">
        <v>972</v>
      </c>
      <c r="BV265" t="s">
        <v>86</v>
      </c>
      <c r="BY265">
        <v>9240</v>
      </c>
      <c r="CA265" t="s">
        <v>973</v>
      </c>
      <c r="CC265" t="s">
        <v>781</v>
      </c>
      <c r="CD265">
        <v>1739</v>
      </c>
      <c r="CE265" t="s">
        <v>88</v>
      </c>
      <c r="CF265" s="2">
        <v>44187</v>
      </c>
      <c r="CI265">
        <v>2</v>
      </c>
      <c r="CJ265">
        <v>1</v>
      </c>
      <c r="CK265" t="s">
        <v>89</v>
      </c>
      <c r="CL265" t="s">
        <v>90</v>
      </c>
    </row>
    <row r="266" spans="1:90" x14ac:dyDescent="0.25">
      <c r="A266" t="s">
        <v>72</v>
      </c>
      <c r="B266" t="s">
        <v>73</v>
      </c>
      <c r="C266" t="s">
        <v>74</v>
      </c>
      <c r="E266" t="str">
        <f>"gab2001381"</f>
        <v>gab2001381</v>
      </c>
      <c r="F266" s="2">
        <v>44183</v>
      </c>
      <c r="G266">
        <v>202106</v>
      </c>
      <c r="H266" t="s">
        <v>75</v>
      </c>
      <c r="I266" t="s">
        <v>76</v>
      </c>
      <c r="J266" t="s">
        <v>219</v>
      </c>
      <c r="K266" t="s">
        <v>78</v>
      </c>
      <c r="L266" t="s">
        <v>974</v>
      </c>
      <c r="M266" t="s">
        <v>975</v>
      </c>
      <c r="N266" t="s">
        <v>976</v>
      </c>
      <c r="O266" t="s">
        <v>82</v>
      </c>
      <c r="P266" t="str">
        <f>"063587                        "</f>
        <v xml:space="preserve">063587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10.72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G266">
        <v>0</v>
      </c>
      <c r="BH266">
        <v>1</v>
      </c>
      <c r="BI266">
        <v>1.9</v>
      </c>
      <c r="BJ266">
        <v>6.1</v>
      </c>
      <c r="BK266">
        <v>7</v>
      </c>
      <c r="BL266">
        <v>117.78</v>
      </c>
      <c r="BM266">
        <v>17.670000000000002</v>
      </c>
      <c r="BN266">
        <v>135.44999999999999</v>
      </c>
      <c r="BO266">
        <v>135.44999999999999</v>
      </c>
      <c r="BQ266" t="s">
        <v>977</v>
      </c>
      <c r="BR266" t="s">
        <v>389</v>
      </c>
      <c r="BS266" s="2">
        <v>44187</v>
      </c>
      <c r="BT266" s="3">
        <v>0.4375</v>
      </c>
      <c r="BU266" t="s">
        <v>978</v>
      </c>
      <c r="BV266" t="s">
        <v>86</v>
      </c>
      <c r="BY266">
        <v>30729.599999999999</v>
      </c>
      <c r="CA266" t="s">
        <v>979</v>
      </c>
      <c r="CC266" t="s">
        <v>975</v>
      </c>
      <c r="CD266">
        <v>300</v>
      </c>
      <c r="CE266" t="s">
        <v>88</v>
      </c>
      <c r="CF266" s="2">
        <v>44187</v>
      </c>
      <c r="CI266">
        <v>3</v>
      </c>
      <c r="CJ266">
        <v>2</v>
      </c>
      <c r="CK266" t="s">
        <v>182</v>
      </c>
      <c r="CL266" t="s">
        <v>90</v>
      </c>
    </row>
    <row r="267" spans="1:90" x14ac:dyDescent="0.25">
      <c r="A267" t="s">
        <v>72</v>
      </c>
      <c r="B267" t="s">
        <v>73</v>
      </c>
      <c r="C267" t="s">
        <v>74</v>
      </c>
      <c r="E267" t="str">
        <f>"gab2001364"</f>
        <v>gab2001364</v>
      </c>
      <c r="F267" s="2">
        <v>44183</v>
      </c>
      <c r="G267">
        <v>202106</v>
      </c>
      <c r="H267" t="s">
        <v>75</v>
      </c>
      <c r="I267" t="s">
        <v>76</v>
      </c>
      <c r="J267" t="s">
        <v>219</v>
      </c>
      <c r="K267" t="s">
        <v>78</v>
      </c>
      <c r="L267" t="s">
        <v>135</v>
      </c>
      <c r="M267" t="s">
        <v>136</v>
      </c>
      <c r="N267" t="s">
        <v>980</v>
      </c>
      <c r="O267" t="s">
        <v>82</v>
      </c>
      <c r="P267" t="str">
        <f>"002870                        "</f>
        <v xml:space="preserve">002870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9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G267">
        <v>0</v>
      </c>
      <c r="BH267">
        <v>1</v>
      </c>
      <c r="BI267">
        <v>3.3</v>
      </c>
      <c r="BJ267">
        <v>6.5</v>
      </c>
      <c r="BK267">
        <v>7</v>
      </c>
      <c r="BL267">
        <v>99.71</v>
      </c>
      <c r="BM267">
        <v>14.96</v>
      </c>
      <c r="BN267">
        <v>114.67</v>
      </c>
      <c r="BO267">
        <v>114.67</v>
      </c>
      <c r="BQ267" t="s">
        <v>981</v>
      </c>
      <c r="BR267" t="s">
        <v>389</v>
      </c>
      <c r="BS267" s="2">
        <v>44186</v>
      </c>
      <c r="BT267" s="3">
        <v>0.64861111111111114</v>
      </c>
      <c r="BU267" t="s">
        <v>982</v>
      </c>
      <c r="BV267" t="s">
        <v>86</v>
      </c>
      <c r="BY267">
        <v>32473.35</v>
      </c>
      <c r="CA267" t="s">
        <v>241</v>
      </c>
      <c r="CC267" t="s">
        <v>136</v>
      </c>
      <c r="CD267">
        <v>4001</v>
      </c>
      <c r="CE267" t="s">
        <v>88</v>
      </c>
      <c r="CF267" s="2">
        <v>44189</v>
      </c>
      <c r="CI267">
        <v>2</v>
      </c>
      <c r="CJ267">
        <v>1</v>
      </c>
      <c r="CK267" t="s">
        <v>89</v>
      </c>
      <c r="CL267" t="s">
        <v>90</v>
      </c>
    </row>
    <row r="268" spans="1:90" x14ac:dyDescent="0.25">
      <c r="A268" t="s">
        <v>72</v>
      </c>
      <c r="B268" t="s">
        <v>73</v>
      </c>
      <c r="C268" t="s">
        <v>74</v>
      </c>
      <c r="E268" t="str">
        <f>"gab2001380"</f>
        <v>gab2001380</v>
      </c>
      <c r="F268" s="2">
        <v>44183</v>
      </c>
      <c r="G268">
        <v>202106</v>
      </c>
      <c r="H268" t="s">
        <v>75</v>
      </c>
      <c r="I268" t="s">
        <v>76</v>
      </c>
      <c r="J268" t="s">
        <v>219</v>
      </c>
      <c r="K268" t="s">
        <v>78</v>
      </c>
      <c r="L268" t="s">
        <v>75</v>
      </c>
      <c r="M268" t="s">
        <v>76</v>
      </c>
      <c r="N268" t="s">
        <v>983</v>
      </c>
      <c r="O268" t="s">
        <v>313</v>
      </c>
      <c r="P268" t="str">
        <f>"002877                        "</f>
        <v xml:space="preserve">002877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3.43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G268">
        <v>0</v>
      </c>
      <c r="BH268">
        <v>1</v>
      </c>
      <c r="BI268">
        <v>1.9</v>
      </c>
      <c r="BJ268">
        <v>6.2</v>
      </c>
      <c r="BK268">
        <v>7</v>
      </c>
      <c r="BL268">
        <v>36.14</v>
      </c>
      <c r="BM268">
        <v>5.42</v>
      </c>
      <c r="BN268">
        <v>41.56</v>
      </c>
      <c r="BO268">
        <v>41.56</v>
      </c>
      <c r="BQ268" t="s">
        <v>984</v>
      </c>
      <c r="BR268" t="s">
        <v>389</v>
      </c>
      <c r="BS268" s="2">
        <v>44186</v>
      </c>
      <c r="BT268" s="3">
        <v>0.3125</v>
      </c>
      <c r="BU268" t="s">
        <v>985</v>
      </c>
      <c r="BV268" t="s">
        <v>86</v>
      </c>
      <c r="BY268">
        <v>30902.400000000001</v>
      </c>
      <c r="BZ268" t="s">
        <v>321</v>
      </c>
      <c r="CA268" t="s">
        <v>986</v>
      </c>
      <c r="CC268" t="s">
        <v>76</v>
      </c>
      <c r="CD268">
        <v>7700</v>
      </c>
      <c r="CE268" t="s">
        <v>88</v>
      </c>
      <c r="CF268" s="2">
        <v>44187</v>
      </c>
      <c r="CI268">
        <v>1</v>
      </c>
      <c r="CJ268">
        <v>1</v>
      </c>
      <c r="CK268">
        <v>22</v>
      </c>
      <c r="CL268" t="s">
        <v>90</v>
      </c>
    </row>
    <row r="269" spans="1:90" x14ac:dyDescent="0.25">
      <c r="A269" t="s">
        <v>72</v>
      </c>
      <c r="B269" t="s">
        <v>73</v>
      </c>
      <c r="C269" t="s">
        <v>74</v>
      </c>
      <c r="E269" t="str">
        <f>"gab2001374"</f>
        <v>gab2001374</v>
      </c>
      <c r="F269" s="2">
        <v>44183</v>
      </c>
      <c r="G269">
        <v>202106</v>
      </c>
      <c r="H269" t="s">
        <v>75</v>
      </c>
      <c r="I269" t="s">
        <v>76</v>
      </c>
      <c r="J269" t="s">
        <v>219</v>
      </c>
      <c r="K269" t="s">
        <v>78</v>
      </c>
      <c r="L269" t="s">
        <v>736</v>
      </c>
      <c r="M269" t="s">
        <v>736</v>
      </c>
      <c r="N269" t="s">
        <v>987</v>
      </c>
      <c r="O269" t="s">
        <v>313</v>
      </c>
      <c r="P269" t="str">
        <f>"063590                        "</f>
        <v xml:space="preserve">063590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19.73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G269">
        <v>0</v>
      </c>
      <c r="BH269">
        <v>2</v>
      </c>
      <c r="BI269">
        <v>2.7</v>
      </c>
      <c r="BJ269">
        <v>6.4</v>
      </c>
      <c r="BK269">
        <v>6.5</v>
      </c>
      <c r="BL269">
        <v>207.67</v>
      </c>
      <c r="BM269">
        <v>31.15</v>
      </c>
      <c r="BN269">
        <v>238.82</v>
      </c>
      <c r="BO269">
        <v>238.82</v>
      </c>
      <c r="BQ269" t="s">
        <v>633</v>
      </c>
      <c r="BR269" t="s">
        <v>389</v>
      </c>
      <c r="BS269" s="2">
        <v>44186</v>
      </c>
      <c r="BT269" s="3">
        <v>0.375</v>
      </c>
      <c r="BU269" t="s">
        <v>988</v>
      </c>
      <c r="BV269" t="s">
        <v>86</v>
      </c>
      <c r="BY269">
        <v>31845.77</v>
      </c>
      <c r="BZ269" t="s">
        <v>321</v>
      </c>
      <c r="CC269" t="s">
        <v>736</v>
      </c>
      <c r="CD269">
        <v>7646</v>
      </c>
      <c r="CE269" t="s">
        <v>88</v>
      </c>
      <c r="CF269" s="2">
        <v>44187</v>
      </c>
      <c r="CI269">
        <v>1</v>
      </c>
      <c r="CJ269">
        <v>1</v>
      </c>
      <c r="CK269">
        <v>24</v>
      </c>
      <c r="CL269" t="s">
        <v>90</v>
      </c>
    </row>
    <row r="270" spans="1:90" x14ac:dyDescent="0.25">
      <c r="A270" t="s">
        <v>72</v>
      </c>
      <c r="B270" t="s">
        <v>73</v>
      </c>
      <c r="C270" t="s">
        <v>74</v>
      </c>
      <c r="E270" t="str">
        <f>"gab2001367"</f>
        <v>gab2001367</v>
      </c>
      <c r="F270" s="2">
        <v>44183</v>
      </c>
      <c r="G270">
        <v>202106</v>
      </c>
      <c r="H270" t="s">
        <v>75</v>
      </c>
      <c r="I270" t="s">
        <v>76</v>
      </c>
      <c r="J270" t="s">
        <v>219</v>
      </c>
      <c r="K270" t="s">
        <v>78</v>
      </c>
      <c r="L270" t="s">
        <v>273</v>
      </c>
      <c r="M270" t="s">
        <v>274</v>
      </c>
      <c r="N270" t="s">
        <v>989</v>
      </c>
      <c r="O270" t="s">
        <v>313</v>
      </c>
      <c r="P270" t="str">
        <f>"063585 063592                 "</f>
        <v xml:space="preserve">063585 063592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12.36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G270">
        <v>0</v>
      </c>
      <c r="BH270">
        <v>1</v>
      </c>
      <c r="BI270">
        <v>0.4</v>
      </c>
      <c r="BJ270">
        <v>2.7</v>
      </c>
      <c r="BK270">
        <v>3</v>
      </c>
      <c r="BL270">
        <v>130.12</v>
      </c>
      <c r="BM270">
        <v>19.52</v>
      </c>
      <c r="BN270">
        <v>149.63999999999999</v>
      </c>
      <c r="BO270">
        <v>149.63999999999999</v>
      </c>
      <c r="BQ270" t="s">
        <v>452</v>
      </c>
      <c r="BR270" t="s">
        <v>389</v>
      </c>
      <c r="BS270" s="2">
        <v>44186</v>
      </c>
      <c r="BT270" s="3">
        <v>0.34375</v>
      </c>
      <c r="BU270" t="s">
        <v>990</v>
      </c>
      <c r="BV270" t="s">
        <v>86</v>
      </c>
      <c r="BY270">
        <v>13283.89</v>
      </c>
      <c r="BZ270" t="s">
        <v>337</v>
      </c>
      <c r="CC270" t="s">
        <v>274</v>
      </c>
      <c r="CD270">
        <v>1982</v>
      </c>
      <c r="CE270" t="s">
        <v>88</v>
      </c>
      <c r="CF270" s="2">
        <v>44187</v>
      </c>
      <c r="CI270">
        <v>1</v>
      </c>
      <c r="CJ270">
        <v>1</v>
      </c>
      <c r="CK270">
        <v>23</v>
      </c>
      <c r="CL270" t="s">
        <v>90</v>
      </c>
    </row>
    <row r="271" spans="1:90" x14ac:dyDescent="0.25">
      <c r="A271" t="s">
        <v>72</v>
      </c>
      <c r="B271" t="s">
        <v>73</v>
      </c>
      <c r="C271" t="s">
        <v>74</v>
      </c>
      <c r="E271" t="str">
        <f>"gab2001366"</f>
        <v>gab2001366</v>
      </c>
      <c r="F271" s="2">
        <v>44183</v>
      </c>
      <c r="G271">
        <v>202106</v>
      </c>
      <c r="H271" t="s">
        <v>75</v>
      </c>
      <c r="I271" t="s">
        <v>76</v>
      </c>
      <c r="J271" t="s">
        <v>219</v>
      </c>
      <c r="K271" t="s">
        <v>78</v>
      </c>
      <c r="L271" t="s">
        <v>75</v>
      </c>
      <c r="M271" t="s">
        <v>76</v>
      </c>
      <c r="N271" t="s">
        <v>991</v>
      </c>
      <c r="O271" t="s">
        <v>313</v>
      </c>
      <c r="P271" t="str">
        <f>"002872                        "</f>
        <v xml:space="preserve">002872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3.43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G271">
        <v>0</v>
      </c>
      <c r="BH271">
        <v>1</v>
      </c>
      <c r="BI271">
        <v>0.3</v>
      </c>
      <c r="BJ271">
        <v>2.2999999999999998</v>
      </c>
      <c r="BK271">
        <v>3</v>
      </c>
      <c r="BL271">
        <v>36.14</v>
      </c>
      <c r="BM271">
        <v>5.42</v>
      </c>
      <c r="BN271">
        <v>41.56</v>
      </c>
      <c r="BO271">
        <v>41.56</v>
      </c>
      <c r="BQ271" t="s">
        <v>837</v>
      </c>
      <c r="BR271" t="s">
        <v>389</v>
      </c>
      <c r="BS271" s="2">
        <v>44186</v>
      </c>
      <c r="BT271" s="3">
        <v>0.53125</v>
      </c>
      <c r="BU271" t="s">
        <v>366</v>
      </c>
      <c r="BV271" t="s">
        <v>90</v>
      </c>
      <c r="BW271" t="s">
        <v>215</v>
      </c>
      <c r="BX271" t="s">
        <v>416</v>
      </c>
      <c r="BY271">
        <v>11512.5</v>
      </c>
      <c r="BZ271" t="s">
        <v>321</v>
      </c>
      <c r="CA271" t="s">
        <v>368</v>
      </c>
      <c r="CC271" t="s">
        <v>76</v>
      </c>
      <c r="CD271">
        <v>7441</v>
      </c>
      <c r="CE271" t="s">
        <v>88</v>
      </c>
      <c r="CF271" s="2">
        <v>44187</v>
      </c>
      <c r="CI271">
        <v>1</v>
      </c>
      <c r="CJ271">
        <v>1</v>
      </c>
      <c r="CK271">
        <v>22</v>
      </c>
      <c r="CL271" t="s">
        <v>90</v>
      </c>
    </row>
    <row r="272" spans="1:90" x14ac:dyDescent="0.25">
      <c r="A272" t="s">
        <v>72</v>
      </c>
      <c r="B272" t="s">
        <v>73</v>
      </c>
      <c r="C272" t="s">
        <v>74</v>
      </c>
      <c r="E272" t="str">
        <f>"gab2001375"</f>
        <v>gab2001375</v>
      </c>
      <c r="F272" s="2">
        <v>44183</v>
      </c>
      <c r="G272">
        <v>202106</v>
      </c>
      <c r="H272" t="s">
        <v>75</v>
      </c>
      <c r="I272" t="s">
        <v>76</v>
      </c>
      <c r="J272" t="s">
        <v>219</v>
      </c>
      <c r="K272" t="s">
        <v>78</v>
      </c>
      <c r="L272" t="s">
        <v>75</v>
      </c>
      <c r="M272" t="s">
        <v>76</v>
      </c>
      <c r="N272" t="s">
        <v>871</v>
      </c>
      <c r="O272" t="s">
        <v>313</v>
      </c>
      <c r="P272" t="str">
        <f>"063594                        "</f>
        <v xml:space="preserve">063594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3.43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G272">
        <v>0</v>
      </c>
      <c r="BH272">
        <v>1</v>
      </c>
      <c r="BI272">
        <v>0.5</v>
      </c>
      <c r="BJ272">
        <v>2.7</v>
      </c>
      <c r="BK272">
        <v>3</v>
      </c>
      <c r="BL272">
        <v>36.14</v>
      </c>
      <c r="BM272">
        <v>5.42</v>
      </c>
      <c r="BN272">
        <v>41.56</v>
      </c>
      <c r="BO272">
        <v>41.56</v>
      </c>
      <c r="BQ272" t="s">
        <v>340</v>
      </c>
      <c r="BR272" t="s">
        <v>389</v>
      </c>
      <c r="BS272" s="2">
        <v>44186</v>
      </c>
      <c r="BT272" s="3">
        <v>0.39027777777777778</v>
      </c>
      <c r="BU272" t="s">
        <v>800</v>
      </c>
      <c r="BV272" t="s">
        <v>86</v>
      </c>
      <c r="BY272">
        <v>13558.35</v>
      </c>
      <c r="BZ272" t="s">
        <v>321</v>
      </c>
      <c r="CA272" t="s">
        <v>342</v>
      </c>
      <c r="CC272" t="s">
        <v>76</v>
      </c>
      <c r="CD272">
        <v>7800</v>
      </c>
      <c r="CE272" t="s">
        <v>88</v>
      </c>
      <c r="CF272" s="2">
        <v>44187</v>
      </c>
      <c r="CI272">
        <v>1</v>
      </c>
      <c r="CJ272">
        <v>1</v>
      </c>
      <c r="CK272">
        <v>22</v>
      </c>
      <c r="CL272" t="s">
        <v>90</v>
      </c>
    </row>
    <row r="273" spans="1:90" x14ac:dyDescent="0.25">
      <c r="A273" t="s">
        <v>72</v>
      </c>
      <c r="B273" t="s">
        <v>73</v>
      </c>
      <c r="C273" t="s">
        <v>74</v>
      </c>
      <c r="E273" t="str">
        <f>"gab2001379"</f>
        <v>gab2001379</v>
      </c>
      <c r="F273" s="2">
        <v>44183</v>
      </c>
      <c r="G273">
        <v>202106</v>
      </c>
      <c r="H273" t="s">
        <v>75</v>
      </c>
      <c r="I273" t="s">
        <v>76</v>
      </c>
      <c r="J273" t="s">
        <v>219</v>
      </c>
      <c r="K273" t="s">
        <v>78</v>
      </c>
      <c r="L273" t="s">
        <v>91</v>
      </c>
      <c r="M273" t="s">
        <v>92</v>
      </c>
      <c r="N273" t="s">
        <v>992</v>
      </c>
      <c r="O273" t="s">
        <v>313</v>
      </c>
      <c r="P273" t="str">
        <f>"002876                        "</f>
        <v xml:space="preserve">002876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4.4000000000000004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G273">
        <v>0</v>
      </c>
      <c r="BH273">
        <v>1</v>
      </c>
      <c r="BI273">
        <v>0.5</v>
      </c>
      <c r="BJ273">
        <v>1.7</v>
      </c>
      <c r="BK273">
        <v>2</v>
      </c>
      <c r="BL273">
        <v>46.27</v>
      </c>
      <c r="BM273">
        <v>6.94</v>
      </c>
      <c r="BN273">
        <v>53.21</v>
      </c>
      <c r="BO273">
        <v>53.21</v>
      </c>
      <c r="BQ273" t="s">
        <v>993</v>
      </c>
      <c r="BR273" t="s">
        <v>389</v>
      </c>
      <c r="BS273" s="2">
        <v>44186</v>
      </c>
      <c r="BT273" s="3">
        <v>0.50208333333333333</v>
      </c>
      <c r="BU273" t="s">
        <v>994</v>
      </c>
      <c r="BV273" t="s">
        <v>90</v>
      </c>
      <c r="BW273" t="s">
        <v>96</v>
      </c>
      <c r="BX273" t="s">
        <v>97</v>
      </c>
      <c r="BY273">
        <v>8527.86</v>
      </c>
      <c r="BZ273" t="s">
        <v>321</v>
      </c>
      <c r="CA273" t="s">
        <v>806</v>
      </c>
      <c r="CC273" t="s">
        <v>92</v>
      </c>
      <c r="CD273">
        <v>83</v>
      </c>
      <c r="CE273" t="s">
        <v>88</v>
      </c>
      <c r="CF273" s="2">
        <v>44186</v>
      </c>
      <c r="CI273">
        <v>1</v>
      </c>
      <c r="CJ273">
        <v>1</v>
      </c>
      <c r="CK273">
        <v>21</v>
      </c>
      <c r="CL273" t="s">
        <v>90</v>
      </c>
    </row>
    <row r="274" spans="1:90" x14ac:dyDescent="0.25">
      <c r="A274" t="s">
        <v>72</v>
      </c>
      <c r="B274" t="s">
        <v>73</v>
      </c>
      <c r="C274" t="s">
        <v>74</v>
      </c>
      <c r="E274" t="str">
        <f>"gab2001373"</f>
        <v>gab2001373</v>
      </c>
      <c r="F274" s="2">
        <v>44183</v>
      </c>
      <c r="G274">
        <v>202106</v>
      </c>
      <c r="H274" t="s">
        <v>75</v>
      </c>
      <c r="I274" t="s">
        <v>76</v>
      </c>
      <c r="J274" t="s">
        <v>219</v>
      </c>
      <c r="K274" t="s">
        <v>78</v>
      </c>
      <c r="L274" t="s">
        <v>923</v>
      </c>
      <c r="M274" t="s">
        <v>924</v>
      </c>
      <c r="N274" t="s">
        <v>995</v>
      </c>
      <c r="O274" t="s">
        <v>313</v>
      </c>
      <c r="P274" t="str">
        <f>"002874                        "</f>
        <v xml:space="preserve">002874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4.4000000000000004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G274">
        <v>0</v>
      </c>
      <c r="BH274">
        <v>1</v>
      </c>
      <c r="BI274">
        <v>1.1000000000000001</v>
      </c>
      <c r="BJ274">
        <v>1.8</v>
      </c>
      <c r="BK274">
        <v>2</v>
      </c>
      <c r="BL274">
        <v>46.27</v>
      </c>
      <c r="BM274">
        <v>6.94</v>
      </c>
      <c r="BN274">
        <v>53.21</v>
      </c>
      <c r="BO274">
        <v>53.21</v>
      </c>
      <c r="BQ274" t="s">
        <v>837</v>
      </c>
      <c r="BR274" t="s">
        <v>389</v>
      </c>
      <c r="BS274" s="2">
        <v>44186</v>
      </c>
      <c r="BT274" s="3">
        <v>0.46249999999999997</v>
      </c>
      <c r="BU274" t="s">
        <v>996</v>
      </c>
      <c r="BV274" t="s">
        <v>90</v>
      </c>
      <c r="BW274" t="s">
        <v>997</v>
      </c>
      <c r="BX274" t="s">
        <v>554</v>
      </c>
      <c r="BY274">
        <v>8769.42</v>
      </c>
      <c r="BZ274" t="s">
        <v>321</v>
      </c>
      <c r="CA274" t="s">
        <v>998</v>
      </c>
      <c r="CC274" t="s">
        <v>924</v>
      </c>
      <c r="CD274">
        <v>1559</v>
      </c>
      <c r="CE274" t="s">
        <v>88</v>
      </c>
      <c r="CF274" s="2">
        <v>44187</v>
      </c>
      <c r="CI274">
        <v>1</v>
      </c>
      <c r="CJ274">
        <v>1</v>
      </c>
      <c r="CK274">
        <v>21</v>
      </c>
      <c r="CL274" t="s">
        <v>90</v>
      </c>
    </row>
    <row r="275" spans="1:90" x14ac:dyDescent="0.25">
      <c r="A275" t="s">
        <v>72</v>
      </c>
      <c r="B275" t="s">
        <v>73</v>
      </c>
      <c r="C275" t="s">
        <v>74</v>
      </c>
      <c r="E275" t="str">
        <f>"gab2001389"</f>
        <v>gab2001389</v>
      </c>
      <c r="F275" s="2">
        <v>44186</v>
      </c>
      <c r="G275">
        <v>202106</v>
      </c>
      <c r="H275" t="s">
        <v>75</v>
      </c>
      <c r="I275" t="s">
        <v>76</v>
      </c>
      <c r="J275" t="s">
        <v>219</v>
      </c>
      <c r="K275" t="s">
        <v>78</v>
      </c>
      <c r="L275" t="s">
        <v>780</v>
      </c>
      <c r="M275" t="s">
        <v>781</v>
      </c>
      <c r="N275" t="s">
        <v>999</v>
      </c>
      <c r="O275" t="s">
        <v>82</v>
      </c>
      <c r="P275" t="str">
        <f>"063610                        "</f>
        <v xml:space="preserve">063610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9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G275">
        <v>0</v>
      </c>
      <c r="BH275">
        <v>1</v>
      </c>
      <c r="BI275">
        <v>2</v>
      </c>
      <c r="BJ275">
        <v>6.1</v>
      </c>
      <c r="BK275">
        <v>6</v>
      </c>
      <c r="BL275">
        <v>99.71</v>
      </c>
      <c r="BM275">
        <v>14.96</v>
      </c>
      <c r="BN275">
        <v>114.67</v>
      </c>
      <c r="BO275">
        <v>114.67</v>
      </c>
      <c r="BQ275" t="s">
        <v>1000</v>
      </c>
      <c r="BR275" t="s">
        <v>389</v>
      </c>
      <c r="BS275" s="2">
        <v>44188</v>
      </c>
      <c r="BT275" s="3">
        <v>0.53125</v>
      </c>
      <c r="BU275" t="s">
        <v>1001</v>
      </c>
      <c r="BV275" t="s">
        <v>86</v>
      </c>
      <c r="BY275">
        <v>30424.959999999999</v>
      </c>
      <c r="CA275" t="s">
        <v>973</v>
      </c>
      <c r="CC275" t="s">
        <v>781</v>
      </c>
      <c r="CD275">
        <v>1739</v>
      </c>
      <c r="CE275" t="s">
        <v>88</v>
      </c>
      <c r="CF275" s="2">
        <v>44188</v>
      </c>
      <c r="CI275">
        <v>2</v>
      </c>
      <c r="CJ275">
        <v>2</v>
      </c>
      <c r="CK275" t="s">
        <v>89</v>
      </c>
      <c r="CL275" t="s">
        <v>90</v>
      </c>
    </row>
    <row r="276" spans="1:90" x14ac:dyDescent="0.25">
      <c r="A276" t="s">
        <v>72</v>
      </c>
      <c r="B276" t="s">
        <v>73</v>
      </c>
      <c r="C276" t="s">
        <v>74</v>
      </c>
      <c r="E276" t="str">
        <f>"gab2001393"</f>
        <v>gab2001393</v>
      </c>
      <c r="F276" s="2">
        <v>44186</v>
      </c>
      <c r="G276">
        <v>202106</v>
      </c>
      <c r="H276" t="s">
        <v>75</v>
      </c>
      <c r="I276" t="s">
        <v>76</v>
      </c>
      <c r="J276" t="s">
        <v>219</v>
      </c>
      <c r="K276" t="s">
        <v>78</v>
      </c>
      <c r="L276" t="s">
        <v>183</v>
      </c>
      <c r="M276" t="s">
        <v>184</v>
      </c>
      <c r="N276" t="s">
        <v>1002</v>
      </c>
      <c r="O276" t="s">
        <v>82</v>
      </c>
      <c r="P276" t="str">
        <f>"063619                        "</f>
        <v xml:space="preserve">063619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9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G276">
        <v>0</v>
      </c>
      <c r="BH276">
        <v>1</v>
      </c>
      <c r="BI276">
        <v>0.7</v>
      </c>
      <c r="BJ276">
        <v>1.7</v>
      </c>
      <c r="BK276">
        <v>2</v>
      </c>
      <c r="BL276">
        <v>99.71</v>
      </c>
      <c r="BM276">
        <v>14.96</v>
      </c>
      <c r="BN276">
        <v>114.67</v>
      </c>
      <c r="BO276">
        <v>114.67</v>
      </c>
      <c r="BQ276" t="s">
        <v>1003</v>
      </c>
      <c r="BR276" t="s">
        <v>389</v>
      </c>
      <c r="BS276" s="2">
        <v>44188</v>
      </c>
      <c r="BT276" s="3">
        <v>0.38194444444444442</v>
      </c>
      <c r="BU276" t="s">
        <v>1004</v>
      </c>
      <c r="BV276" t="s">
        <v>86</v>
      </c>
      <c r="BY276">
        <v>8652.6</v>
      </c>
      <c r="CC276" t="s">
        <v>184</v>
      </c>
      <c r="CD276">
        <v>1684</v>
      </c>
      <c r="CE276" t="s">
        <v>88</v>
      </c>
      <c r="CF276" s="2">
        <v>44189</v>
      </c>
      <c r="CI276">
        <v>2</v>
      </c>
      <c r="CJ276">
        <v>2</v>
      </c>
      <c r="CK276" t="s">
        <v>89</v>
      </c>
      <c r="CL276" t="s">
        <v>90</v>
      </c>
    </row>
    <row r="277" spans="1:90" x14ac:dyDescent="0.25">
      <c r="A277" t="s">
        <v>72</v>
      </c>
      <c r="B277" t="s">
        <v>73</v>
      </c>
      <c r="C277" t="s">
        <v>74</v>
      </c>
      <c r="E277" t="str">
        <f>"gab2001387"</f>
        <v>gab2001387</v>
      </c>
      <c r="F277" s="2">
        <v>44186</v>
      </c>
      <c r="G277">
        <v>202106</v>
      </c>
      <c r="H277" t="s">
        <v>75</v>
      </c>
      <c r="I277" t="s">
        <v>76</v>
      </c>
      <c r="J277" t="s">
        <v>219</v>
      </c>
      <c r="K277" t="s">
        <v>78</v>
      </c>
      <c r="L277" t="s">
        <v>122</v>
      </c>
      <c r="M277" t="s">
        <v>123</v>
      </c>
      <c r="N277" t="s">
        <v>1005</v>
      </c>
      <c r="O277" t="s">
        <v>82</v>
      </c>
      <c r="P277" t="str">
        <f>"063607                        "</f>
        <v xml:space="preserve">063607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12.36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G277">
        <v>0</v>
      </c>
      <c r="BH277">
        <v>1</v>
      </c>
      <c r="BI277">
        <v>2.2999999999999998</v>
      </c>
      <c r="BJ277">
        <v>4.0999999999999996</v>
      </c>
      <c r="BK277">
        <v>4</v>
      </c>
      <c r="BL277">
        <v>135.12</v>
      </c>
      <c r="BM277">
        <v>20.27</v>
      </c>
      <c r="BN277">
        <v>155.38999999999999</v>
      </c>
      <c r="BO277">
        <v>155.38999999999999</v>
      </c>
      <c r="BQ277" t="s">
        <v>125</v>
      </c>
      <c r="BR277" t="s">
        <v>389</v>
      </c>
      <c r="BS277" s="2">
        <v>44188</v>
      </c>
      <c r="BT277" s="3">
        <v>0.4861111111111111</v>
      </c>
      <c r="BU277" t="s">
        <v>1006</v>
      </c>
      <c r="BV277" t="s">
        <v>86</v>
      </c>
      <c r="BY277">
        <v>20369.919999999998</v>
      </c>
      <c r="CA277" t="s">
        <v>127</v>
      </c>
      <c r="CC277" t="s">
        <v>123</v>
      </c>
      <c r="CD277">
        <v>850</v>
      </c>
      <c r="CE277" t="s">
        <v>88</v>
      </c>
      <c r="CF277" s="2">
        <v>44188</v>
      </c>
      <c r="CI277">
        <v>3</v>
      </c>
      <c r="CJ277">
        <v>2</v>
      </c>
      <c r="CK277" t="s">
        <v>128</v>
      </c>
      <c r="CL277" t="s">
        <v>90</v>
      </c>
    </row>
    <row r="278" spans="1:90" x14ac:dyDescent="0.25">
      <c r="A278" t="s">
        <v>72</v>
      </c>
      <c r="B278" t="s">
        <v>73</v>
      </c>
      <c r="C278" t="s">
        <v>74</v>
      </c>
      <c r="E278" t="str">
        <f>"gab2001392"</f>
        <v>gab2001392</v>
      </c>
      <c r="F278" s="2">
        <v>44186</v>
      </c>
      <c r="G278">
        <v>202106</v>
      </c>
      <c r="H278" t="s">
        <v>75</v>
      </c>
      <c r="I278" t="s">
        <v>76</v>
      </c>
      <c r="J278" t="s">
        <v>219</v>
      </c>
      <c r="K278" t="s">
        <v>78</v>
      </c>
      <c r="L278" t="s">
        <v>91</v>
      </c>
      <c r="M278" t="s">
        <v>92</v>
      </c>
      <c r="N278" t="s">
        <v>1007</v>
      </c>
      <c r="O278" t="s">
        <v>82</v>
      </c>
      <c r="P278" t="str">
        <f>"063618                        "</f>
        <v xml:space="preserve">063618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9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G278">
        <v>0</v>
      </c>
      <c r="BH278">
        <v>1</v>
      </c>
      <c r="BI278">
        <v>0.8</v>
      </c>
      <c r="BJ278">
        <v>1.8</v>
      </c>
      <c r="BK278">
        <v>2</v>
      </c>
      <c r="BL278">
        <v>99.71</v>
      </c>
      <c r="BM278">
        <v>14.96</v>
      </c>
      <c r="BN278">
        <v>114.67</v>
      </c>
      <c r="BO278">
        <v>114.67</v>
      </c>
      <c r="BQ278" t="s">
        <v>286</v>
      </c>
      <c r="BR278" t="s">
        <v>389</v>
      </c>
      <c r="BS278" s="2">
        <v>44188</v>
      </c>
      <c r="BT278" s="3">
        <v>0.41666666666666669</v>
      </c>
      <c r="BU278" t="s">
        <v>1008</v>
      </c>
      <c r="BV278" t="s">
        <v>86</v>
      </c>
      <c r="BY278">
        <v>9203.0400000000009</v>
      </c>
      <c r="CA278" t="s">
        <v>98</v>
      </c>
      <c r="CC278" t="s">
        <v>92</v>
      </c>
      <c r="CD278">
        <v>186</v>
      </c>
      <c r="CE278" t="s">
        <v>88</v>
      </c>
      <c r="CF278" s="2">
        <v>44188</v>
      </c>
      <c r="CI278">
        <v>2</v>
      </c>
      <c r="CJ278">
        <v>2</v>
      </c>
      <c r="CK278" t="s">
        <v>89</v>
      </c>
      <c r="CL278" t="s">
        <v>90</v>
      </c>
    </row>
    <row r="279" spans="1:90" x14ac:dyDescent="0.25">
      <c r="A279" t="s">
        <v>72</v>
      </c>
      <c r="B279" t="s">
        <v>73</v>
      </c>
      <c r="C279" t="s">
        <v>74</v>
      </c>
      <c r="E279" t="str">
        <f>"gab2001390"</f>
        <v>gab2001390</v>
      </c>
      <c r="F279" s="2">
        <v>44186</v>
      </c>
      <c r="G279">
        <v>202106</v>
      </c>
      <c r="H279" t="s">
        <v>75</v>
      </c>
      <c r="I279" t="s">
        <v>76</v>
      </c>
      <c r="J279" t="s">
        <v>219</v>
      </c>
      <c r="K279" t="s">
        <v>78</v>
      </c>
      <c r="L279" t="s">
        <v>91</v>
      </c>
      <c r="M279" t="s">
        <v>92</v>
      </c>
      <c r="N279" t="s">
        <v>1009</v>
      </c>
      <c r="O279" t="s">
        <v>82</v>
      </c>
      <c r="P279" t="str">
        <f>"063616                        "</f>
        <v xml:space="preserve">063616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9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G279">
        <v>0</v>
      </c>
      <c r="BH279">
        <v>1</v>
      </c>
      <c r="BI279">
        <v>0.2</v>
      </c>
      <c r="BJ279">
        <v>2.2000000000000002</v>
      </c>
      <c r="BK279">
        <v>3</v>
      </c>
      <c r="BL279">
        <v>99.71</v>
      </c>
      <c r="BM279">
        <v>14.96</v>
      </c>
      <c r="BN279">
        <v>114.67</v>
      </c>
      <c r="BO279">
        <v>114.67</v>
      </c>
      <c r="BQ279" t="s">
        <v>1010</v>
      </c>
      <c r="BR279" t="s">
        <v>389</v>
      </c>
      <c r="BS279" s="2">
        <v>44187</v>
      </c>
      <c r="BT279" s="3">
        <v>0.38819444444444445</v>
      </c>
      <c r="BU279" t="s">
        <v>1011</v>
      </c>
      <c r="BV279" t="s">
        <v>86</v>
      </c>
      <c r="BY279">
        <v>10909.75</v>
      </c>
      <c r="CA279" t="s">
        <v>806</v>
      </c>
      <c r="CC279" t="s">
        <v>92</v>
      </c>
      <c r="CD279">
        <v>83</v>
      </c>
      <c r="CE279" t="s">
        <v>88</v>
      </c>
      <c r="CF279" s="2">
        <v>44187</v>
      </c>
      <c r="CI279">
        <v>2</v>
      </c>
      <c r="CJ279">
        <v>1</v>
      </c>
      <c r="CK279" t="s">
        <v>89</v>
      </c>
      <c r="CL279" t="s">
        <v>90</v>
      </c>
    </row>
    <row r="280" spans="1:90" x14ac:dyDescent="0.25">
      <c r="A280" t="s">
        <v>72</v>
      </c>
      <c r="B280" t="s">
        <v>73</v>
      </c>
      <c r="C280" t="s">
        <v>74</v>
      </c>
      <c r="E280" t="str">
        <f>"gab2001385"</f>
        <v>gab2001385</v>
      </c>
      <c r="F280" s="2">
        <v>44186</v>
      </c>
      <c r="G280">
        <v>202106</v>
      </c>
      <c r="H280" t="s">
        <v>75</v>
      </c>
      <c r="I280" t="s">
        <v>76</v>
      </c>
      <c r="J280" t="s">
        <v>219</v>
      </c>
      <c r="K280" t="s">
        <v>78</v>
      </c>
      <c r="L280" t="s">
        <v>587</v>
      </c>
      <c r="M280" t="s">
        <v>588</v>
      </c>
      <c r="N280" t="s">
        <v>1012</v>
      </c>
      <c r="O280" t="s">
        <v>313</v>
      </c>
      <c r="P280" t="str">
        <f>"063605                        "</f>
        <v xml:space="preserve">063605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12.36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G280">
        <v>0</v>
      </c>
      <c r="BH280">
        <v>1</v>
      </c>
      <c r="BI280">
        <v>1.4</v>
      </c>
      <c r="BJ280">
        <v>2.6</v>
      </c>
      <c r="BK280">
        <v>3</v>
      </c>
      <c r="BL280">
        <v>130.12</v>
      </c>
      <c r="BM280">
        <v>19.52</v>
      </c>
      <c r="BN280">
        <v>149.63999999999999</v>
      </c>
      <c r="BO280">
        <v>149.63999999999999</v>
      </c>
      <c r="BQ280" t="s">
        <v>590</v>
      </c>
      <c r="BR280" t="s">
        <v>389</v>
      </c>
      <c r="BS280" s="2">
        <v>44187</v>
      </c>
      <c r="BT280" s="3">
        <v>0.41319444444444442</v>
      </c>
      <c r="BU280" t="s">
        <v>1013</v>
      </c>
      <c r="BV280" t="s">
        <v>86</v>
      </c>
      <c r="BY280">
        <v>12954</v>
      </c>
      <c r="BZ280" t="s">
        <v>337</v>
      </c>
      <c r="CA280" t="s">
        <v>1014</v>
      </c>
      <c r="CC280" t="s">
        <v>588</v>
      </c>
      <c r="CD280">
        <v>250</v>
      </c>
      <c r="CE280" t="s">
        <v>88</v>
      </c>
      <c r="CF280" s="2">
        <v>44187</v>
      </c>
      <c r="CI280">
        <v>1</v>
      </c>
      <c r="CJ280">
        <v>1</v>
      </c>
      <c r="CK280">
        <v>23</v>
      </c>
      <c r="CL280" t="s">
        <v>90</v>
      </c>
    </row>
    <row r="281" spans="1:90" x14ac:dyDescent="0.25">
      <c r="A281" t="s">
        <v>72</v>
      </c>
      <c r="B281" t="s">
        <v>73</v>
      </c>
      <c r="C281" t="s">
        <v>74</v>
      </c>
      <c r="E281" t="str">
        <f>"gab2001382"</f>
        <v>gab2001382</v>
      </c>
      <c r="F281" s="2">
        <v>44186</v>
      </c>
      <c r="G281">
        <v>202106</v>
      </c>
      <c r="H281" t="s">
        <v>75</v>
      </c>
      <c r="I281" t="s">
        <v>76</v>
      </c>
      <c r="J281" t="s">
        <v>219</v>
      </c>
      <c r="K281" t="s">
        <v>78</v>
      </c>
      <c r="L281" t="s">
        <v>974</v>
      </c>
      <c r="M281" t="s">
        <v>975</v>
      </c>
      <c r="N281" t="s">
        <v>1015</v>
      </c>
      <c r="O281" t="s">
        <v>313</v>
      </c>
      <c r="P281" t="str">
        <f>"063604                        "</f>
        <v xml:space="preserve">063604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8.52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G281">
        <v>0</v>
      </c>
      <c r="BH281">
        <v>1</v>
      </c>
      <c r="BI281">
        <v>0.8</v>
      </c>
      <c r="BJ281">
        <v>2</v>
      </c>
      <c r="BK281">
        <v>2</v>
      </c>
      <c r="BL281">
        <v>89.64</v>
      </c>
      <c r="BM281">
        <v>13.45</v>
      </c>
      <c r="BN281">
        <v>103.09</v>
      </c>
      <c r="BO281">
        <v>103.09</v>
      </c>
      <c r="BQ281" t="s">
        <v>1016</v>
      </c>
      <c r="BR281" t="s">
        <v>389</v>
      </c>
      <c r="BS281" s="2">
        <v>44187</v>
      </c>
      <c r="BT281" s="3">
        <v>0.37222222222222223</v>
      </c>
      <c r="BU281" t="s">
        <v>1017</v>
      </c>
      <c r="BV281" t="s">
        <v>86</v>
      </c>
      <c r="BY281">
        <v>9941.25</v>
      </c>
      <c r="BZ281" t="s">
        <v>321</v>
      </c>
      <c r="CA281" t="s">
        <v>1018</v>
      </c>
      <c r="CC281" t="s">
        <v>975</v>
      </c>
      <c r="CD281">
        <v>300</v>
      </c>
      <c r="CE281" t="s">
        <v>88</v>
      </c>
      <c r="CF281" s="2">
        <v>44187</v>
      </c>
      <c r="CI281">
        <v>1</v>
      </c>
      <c r="CJ281">
        <v>1</v>
      </c>
      <c r="CK281">
        <v>23</v>
      </c>
      <c r="CL281" t="s">
        <v>90</v>
      </c>
    </row>
    <row r="282" spans="1:90" x14ac:dyDescent="0.25">
      <c r="A282" t="s">
        <v>72</v>
      </c>
      <c r="B282" t="s">
        <v>73</v>
      </c>
      <c r="C282" t="s">
        <v>74</v>
      </c>
      <c r="E282" t="str">
        <f>"gab2001384"</f>
        <v>gab2001384</v>
      </c>
      <c r="F282" s="2">
        <v>44186</v>
      </c>
      <c r="G282">
        <v>202106</v>
      </c>
      <c r="H282" t="s">
        <v>75</v>
      </c>
      <c r="I282" t="s">
        <v>76</v>
      </c>
      <c r="J282" t="s">
        <v>219</v>
      </c>
      <c r="K282" t="s">
        <v>78</v>
      </c>
      <c r="L282" t="s">
        <v>469</v>
      </c>
      <c r="M282" t="s">
        <v>470</v>
      </c>
      <c r="N282" t="s">
        <v>1019</v>
      </c>
      <c r="O282" t="s">
        <v>313</v>
      </c>
      <c r="P282" t="str">
        <f>"063603                        "</f>
        <v xml:space="preserve">063603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5.49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G282">
        <v>0</v>
      </c>
      <c r="BH282">
        <v>1</v>
      </c>
      <c r="BI282">
        <v>0.3</v>
      </c>
      <c r="BJ282">
        <v>2.2000000000000002</v>
      </c>
      <c r="BK282">
        <v>2.5</v>
      </c>
      <c r="BL282">
        <v>57.82</v>
      </c>
      <c r="BM282">
        <v>8.67</v>
      </c>
      <c r="BN282">
        <v>66.489999999999995</v>
      </c>
      <c r="BO282">
        <v>66.489999999999995</v>
      </c>
      <c r="BQ282" t="s">
        <v>1020</v>
      </c>
      <c r="BR282" t="s">
        <v>389</v>
      </c>
      <c r="BS282" s="2">
        <v>44187</v>
      </c>
      <c r="BT282" s="3">
        <v>0.375</v>
      </c>
      <c r="BU282" t="s">
        <v>1021</v>
      </c>
      <c r="BV282" t="s">
        <v>86</v>
      </c>
      <c r="BY282">
        <v>11139.12</v>
      </c>
      <c r="BZ282" t="s">
        <v>321</v>
      </c>
      <c r="CC282" t="s">
        <v>470</v>
      </c>
      <c r="CD282">
        <v>1200</v>
      </c>
      <c r="CE282" t="s">
        <v>88</v>
      </c>
      <c r="CF282" s="2">
        <v>44187</v>
      </c>
      <c r="CI282">
        <v>1</v>
      </c>
      <c r="CJ282">
        <v>1</v>
      </c>
      <c r="CK282">
        <v>21</v>
      </c>
      <c r="CL282" t="s">
        <v>90</v>
      </c>
    </row>
    <row r="283" spans="1:90" x14ac:dyDescent="0.25">
      <c r="A283" t="s">
        <v>72</v>
      </c>
      <c r="B283" t="s">
        <v>73</v>
      </c>
      <c r="C283" t="s">
        <v>74</v>
      </c>
      <c r="E283" t="str">
        <f>"gab2001386"</f>
        <v>gab2001386</v>
      </c>
      <c r="F283" s="2">
        <v>44186</v>
      </c>
      <c r="G283">
        <v>202106</v>
      </c>
      <c r="H283" t="s">
        <v>75</v>
      </c>
      <c r="I283" t="s">
        <v>76</v>
      </c>
      <c r="J283" t="s">
        <v>219</v>
      </c>
      <c r="K283" t="s">
        <v>78</v>
      </c>
      <c r="L283" t="s">
        <v>135</v>
      </c>
      <c r="M283" t="s">
        <v>136</v>
      </c>
      <c r="N283" t="s">
        <v>1022</v>
      </c>
      <c r="O283" t="s">
        <v>313</v>
      </c>
      <c r="P283" t="str">
        <f>"063608                        "</f>
        <v xml:space="preserve">063608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5.49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G283">
        <v>0</v>
      </c>
      <c r="BH283">
        <v>1</v>
      </c>
      <c r="BI283">
        <v>0.2</v>
      </c>
      <c r="BJ283">
        <v>2.2999999999999998</v>
      </c>
      <c r="BK283">
        <v>2.5</v>
      </c>
      <c r="BL283">
        <v>57.82</v>
      </c>
      <c r="BM283">
        <v>8.67</v>
      </c>
      <c r="BN283">
        <v>66.489999999999995</v>
      </c>
      <c r="BO283">
        <v>66.489999999999995</v>
      </c>
      <c r="BQ283" t="s">
        <v>457</v>
      </c>
      <c r="BR283" t="s">
        <v>389</v>
      </c>
      <c r="BS283" s="2">
        <v>44188</v>
      </c>
      <c r="BT283" s="3">
        <v>0.71111111111111114</v>
      </c>
      <c r="BU283" t="s">
        <v>1023</v>
      </c>
      <c r="BV283" t="s">
        <v>90</v>
      </c>
      <c r="BW283" t="s">
        <v>96</v>
      </c>
      <c r="BX283" t="s">
        <v>538</v>
      </c>
      <c r="BY283">
        <v>11453.58</v>
      </c>
      <c r="BZ283" t="s">
        <v>321</v>
      </c>
      <c r="CA283" t="s">
        <v>1024</v>
      </c>
      <c r="CC283" t="s">
        <v>136</v>
      </c>
      <c r="CD283">
        <v>4001</v>
      </c>
      <c r="CE283" t="s">
        <v>88</v>
      </c>
      <c r="CF283" s="2">
        <v>44189</v>
      </c>
      <c r="CI283">
        <v>1</v>
      </c>
      <c r="CJ283">
        <v>2</v>
      </c>
      <c r="CK283">
        <v>21</v>
      </c>
      <c r="CL283" t="s">
        <v>90</v>
      </c>
    </row>
    <row r="284" spans="1:90" x14ac:dyDescent="0.25">
      <c r="A284" t="s">
        <v>72</v>
      </c>
      <c r="B284" t="s">
        <v>73</v>
      </c>
      <c r="C284" t="s">
        <v>74</v>
      </c>
      <c r="E284" t="str">
        <f>"gab2001388"</f>
        <v>gab2001388</v>
      </c>
      <c r="F284" s="2">
        <v>44186</v>
      </c>
      <c r="G284">
        <v>202106</v>
      </c>
      <c r="H284" t="s">
        <v>75</v>
      </c>
      <c r="I284" t="s">
        <v>76</v>
      </c>
      <c r="J284" t="s">
        <v>219</v>
      </c>
      <c r="K284" t="s">
        <v>78</v>
      </c>
      <c r="L284" t="s">
        <v>226</v>
      </c>
      <c r="M284" t="s">
        <v>227</v>
      </c>
      <c r="N284" t="s">
        <v>1025</v>
      </c>
      <c r="O284" t="s">
        <v>313</v>
      </c>
      <c r="P284" t="str">
        <f>"063609                        "</f>
        <v xml:space="preserve">063609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6.59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G284">
        <v>0</v>
      </c>
      <c r="BH284">
        <v>1</v>
      </c>
      <c r="BI284">
        <v>0.2</v>
      </c>
      <c r="BJ284">
        <v>2.9</v>
      </c>
      <c r="BK284">
        <v>3</v>
      </c>
      <c r="BL284">
        <v>69.38</v>
      </c>
      <c r="BM284">
        <v>10.41</v>
      </c>
      <c r="BN284">
        <v>79.790000000000006</v>
      </c>
      <c r="BO284">
        <v>79.790000000000006</v>
      </c>
      <c r="BQ284" t="s">
        <v>335</v>
      </c>
      <c r="BR284" t="s">
        <v>389</v>
      </c>
      <c r="BS284" s="2">
        <v>44188</v>
      </c>
      <c r="BT284" s="3">
        <v>0.44305555555555554</v>
      </c>
      <c r="BU284" t="s">
        <v>815</v>
      </c>
      <c r="BV284" t="s">
        <v>90</v>
      </c>
      <c r="BW284" t="s">
        <v>297</v>
      </c>
      <c r="BX284" t="s">
        <v>305</v>
      </c>
      <c r="BY284">
        <v>14506.56</v>
      </c>
      <c r="BZ284" t="s">
        <v>337</v>
      </c>
      <c r="CC284" t="s">
        <v>227</v>
      </c>
      <c r="CD284">
        <v>1475</v>
      </c>
      <c r="CE284" t="s">
        <v>88</v>
      </c>
      <c r="CF284" s="2">
        <v>44189</v>
      </c>
      <c r="CI284">
        <v>1</v>
      </c>
      <c r="CJ284">
        <v>2</v>
      </c>
      <c r="CK284">
        <v>21</v>
      </c>
      <c r="CL284" t="s">
        <v>90</v>
      </c>
    </row>
    <row r="285" spans="1:90" x14ac:dyDescent="0.25">
      <c r="A285" t="s">
        <v>72</v>
      </c>
      <c r="B285" t="s">
        <v>73</v>
      </c>
      <c r="C285" t="s">
        <v>74</v>
      </c>
      <c r="E285" t="str">
        <f>"gab2001383"</f>
        <v>gab2001383</v>
      </c>
      <c r="F285" s="2">
        <v>44186</v>
      </c>
      <c r="G285">
        <v>202106</v>
      </c>
      <c r="H285" t="s">
        <v>75</v>
      </c>
      <c r="I285" t="s">
        <v>76</v>
      </c>
      <c r="J285" t="s">
        <v>219</v>
      </c>
      <c r="K285" t="s">
        <v>78</v>
      </c>
      <c r="L285" t="s">
        <v>75</v>
      </c>
      <c r="M285" t="s">
        <v>76</v>
      </c>
      <c r="N285" t="s">
        <v>1026</v>
      </c>
      <c r="O285" t="s">
        <v>313</v>
      </c>
      <c r="P285" t="str">
        <f>"063602                        "</f>
        <v xml:space="preserve">063602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3.43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G285">
        <v>0</v>
      </c>
      <c r="BH285">
        <v>1</v>
      </c>
      <c r="BI285">
        <v>0.2</v>
      </c>
      <c r="BJ285">
        <v>2.9</v>
      </c>
      <c r="BK285">
        <v>3</v>
      </c>
      <c r="BL285">
        <v>36.14</v>
      </c>
      <c r="BM285">
        <v>5.42</v>
      </c>
      <c r="BN285">
        <v>41.56</v>
      </c>
      <c r="BO285">
        <v>41.56</v>
      </c>
      <c r="BQ285" t="s">
        <v>1027</v>
      </c>
      <c r="BR285" t="s">
        <v>389</v>
      </c>
      <c r="BS285" s="2">
        <v>44187</v>
      </c>
      <c r="BT285" s="3">
        <v>0.41666666666666669</v>
      </c>
      <c r="BU285" t="s">
        <v>1028</v>
      </c>
      <c r="BV285" t="s">
        <v>86</v>
      </c>
      <c r="BY285">
        <v>14541.94</v>
      </c>
      <c r="BZ285" t="s">
        <v>321</v>
      </c>
      <c r="CC285" t="s">
        <v>76</v>
      </c>
      <c r="CD285">
        <v>8005</v>
      </c>
      <c r="CE285" t="s">
        <v>88</v>
      </c>
      <c r="CF285" s="2">
        <v>44188</v>
      </c>
      <c r="CI285">
        <v>1</v>
      </c>
      <c r="CJ285">
        <v>1</v>
      </c>
      <c r="CK285">
        <v>22</v>
      </c>
      <c r="CL285" t="s">
        <v>90</v>
      </c>
    </row>
    <row r="286" spans="1:90" x14ac:dyDescent="0.25">
      <c r="A286" t="s">
        <v>72</v>
      </c>
      <c r="B286" t="s">
        <v>73</v>
      </c>
      <c r="C286" t="s">
        <v>74</v>
      </c>
      <c r="E286" t="str">
        <f>"gab2001394"</f>
        <v>gab2001394</v>
      </c>
      <c r="F286" s="2">
        <v>44186</v>
      </c>
      <c r="G286">
        <v>202106</v>
      </c>
      <c r="H286" t="s">
        <v>75</v>
      </c>
      <c r="I286" t="s">
        <v>76</v>
      </c>
      <c r="J286" t="s">
        <v>219</v>
      </c>
      <c r="K286" t="s">
        <v>78</v>
      </c>
      <c r="L286" t="s">
        <v>75</v>
      </c>
      <c r="M286" t="s">
        <v>76</v>
      </c>
      <c r="N286" t="s">
        <v>856</v>
      </c>
      <c r="O286" t="s">
        <v>313</v>
      </c>
      <c r="P286" t="str">
        <f>"063566                        "</f>
        <v xml:space="preserve">063566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3.43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G286">
        <v>0</v>
      </c>
      <c r="BH286">
        <v>1</v>
      </c>
      <c r="BI286">
        <v>0.7</v>
      </c>
      <c r="BJ286">
        <v>1.7</v>
      </c>
      <c r="BK286">
        <v>2</v>
      </c>
      <c r="BL286">
        <v>36.14</v>
      </c>
      <c r="BM286">
        <v>5.42</v>
      </c>
      <c r="BN286">
        <v>41.56</v>
      </c>
      <c r="BO286">
        <v>41.56</v>
      </c>
      <c r="BQ286" t="s">
        <v>362</v>
      </c>
      <c r="BR286" t="s">
        <v>389</v>
      </c>
      <c r="BS286" s="2">
        <v>44187</v>
      </c>
      <c r="BT286" s="3">
        <v>0.5625</v>
      </c>
      <c r="BU286" t="s">
        <v>363</v>
      </c>
      <c r="BV286" t="s">
        <v>90</v>
      </c>
      <c r="BW286" t="s">
        <v>215</v>
      </c>
      <c r="BX286" t="s">
        <v>396</v>
      </c>
      <c r="BY286">
        <v>8486.4</v>
      </c>
      <c r="BZ286" t="s">
        <v>321</v>
      </c>
      <c r="CC286" t="s">
        <v>76</v>
      </c>
      <c r="CD286">
        <v>7806</v>
      </c>
      <c r="CE286" t="s">
        <v>88</v>
      </c>
      <c r="CF286" s="2">
        <v>44188</v>
      </c>
      <c r="CI286">
        <v>1</v>
      </c>
      <c r="CJ286">
        <v>1</v>
      </c>
      <c r="CK286">
        <v>22</v>
      </c>
      <c r="CL286" t="s">
        <v>90</v>
      </c>
    </row>
    <row r="287" spans="1:90" x14ac:dyDescent="0.25">
      <c r="A287" t="s">
        <v>72</v>
      </c>
      <c r="B287" t="s">
        <v>73</v>
      </c>
      <c r="C287" t="s">
        <v>74</v>
      </c>
      <c r="E287" t="str">
        <f>"gab2001355"</f>
        <v>gab2001355</v>
      </c>
      <c r="F287" s="2">
        <v>44182</v>
      </c>
      <c r="G287">
        <v>202106</v>
      </c>
      <c r="H287" t="s">
        <v>75</v>
      </c>
      <c r="I287" t="s">
        <v>76</v>
      </c>
      <c r="J287" t="s">
        <v>219</v>
      </c>
      <c r="K287" t="s">
        <v>78</v>
      </c>
      <c r="L287" t="s">
        <v>512</v>
      </c>
      <c r="M287" t="s">
        <v>513</v>
      </c>
      <c r="N287" t="s">
        <v>1029</v>
      </c>
      <c r="O287" t="s">
        <v>313</v>
      </c>
      <c r="P287" t="str">
        <f>"063565                        "</f>
        <v xml:space="preserve">063565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8.52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G287">
        <v>0</v>
      </c>
      <c r="BH287">
        <v>1</v>
      </c>
      <c r="BI287">
        <v>1</v>
      </c>
      <c r="BJ287">
        <v>0.2</v>
      </c>
      <c r="BK287">
        <v>1</v>
      </c>
      <c r="BL287">
        <v>89.64</v>
      </c>
      <c r="BM287">
        <v>13.45</v>
      </c>
      <c r="BN287">
        <v>103.09</v>
      </c>
      <c r="BO287">
        <v>103.09</v>
      </c>
      <c r="BQ287" t="s">
        <v>515</v>
      </c>
      <c r="BR287" t="s">
        <v>389</v>
      </c>
      <c r="BS287" s="2">
        <v>44183</v>
      </c>
      <c r="BT287" s="3">
        <v>0.43333333333333335</v>
      </c>
      <c r="BU287" t="s">
        <v>1030</v>
      </c>
      <c r="BV287" t="s">
        <v>86</v>
      </c>
      <c r="BY287">
        <v>1200</v>
      </c>
      <c r="BZ287" t="s">
        <v>321</v>
      </c>
      <c r="CA287" t="s">
        <v>196</v>
      </c>
      <c r="CC287" t="s">
        <v>513</v>
      </c>
      <c r="CD287">
        <v>9459</v>
      </c>
      <c r="CE287" t="s">
        <v>88</v>
      </c>
      <c r="CF287" s="2">
        <v>44183</v>
      </c>
      <c r="CI287">
        <v>1</v>
      </c>
      <c r="CJ287">
        <v>1</v>
      </c>
      <c r="CK287">
        <v>23</v>
      </c>
      <c r="CL287" t="s">
        <v>90</v>
      </c>
    </row>
    <row r="288" spans="1:90" x14ac:dyDescent="0.25">
      <c r="A288" t="s">
        <v>72</v>
      </c>
      <c r="B288" t="s">
        <v>73</v>
      </c>
      <c r="C288" t="s">
        <v>74</v>
      </c>
      <c r="E288" t="str">
        <f>"gab2001403"</f>
        <v>gab2001403</v>
      </c>
      <c r="F288" s="2">
        <v>44187</v>
      </c>
      <c r="G288">
        <v>202106</v>
      </c>
      <c r="H288" t="s">
        <v>75</v>
      </c>
      <c r="I288" t="s">
        <v>76</v>
      </c>
      <c r="J288" t="s">
        <v>219</v>
      </c>
      <c r="K288" t="s">
        <v>78</v>
      </c>
      <c r="L288" t="s">
        <v>434</v>
      </c>
      <c r="M288" t="s">
        <v>435</v>
      </c>
      <c r="N288" t="s">
        <v>833</v>
      </c>
      <c r="O288" t="s">
        <v>313</v>
      </c>
      <c r="P288" t="str">
        <f>"002886                        "</f>
        <v xml:space="preserve">002886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12.36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G288">
        <v>0</v>
      </c>
      <c r="BH288">
        <v>1</v>
      </c>
      <c r="BI288">
        <v>0.6</v>
      </c>
      <c r="BJ288">
        <v>2.8</v>
      </c>
      <c r="BK288">
        <v>3</v>
      </c>
      <c r="BL288">
        <v>130.12</v>
      </c>
      <c r="BM288">
        <v>19.52</v>
      </c>
      <c r="BN288">
        <v>149.63999999999999</v>
      </c>
      <c r="BO288">
        <v>149.63999999999999</v>
      </c>
      <c r="BQ288" t="s">
        <v>437</v>
      </c>
      <c r="BR288" t="s">
        <v>389</v>
      </c>
      <c r="BS288" s="2">
        <v>44188</v>
      </c>
      <c r="BT288" s="3">
        <v>0.34375</v>
      </c>
      <c r="BU288" t="s">
        <v>1031</v>
      </c>
      <c r="BV288" t="s">
        <v>86</v>
      </c>
      <c r="BY288">
        <v>13834.45</v>
      </c>
      <c r="BZ288" t="s">
        <v>321</v>
      </c>
      <c r="CC288" t="s">
        <v>435</v>
      </c>
      <c r="CD288">
        <v>9499</v>
      </c>
      <c r="CE288" t="s">
        <v>88</v>
      </c>
      <c r="CF288" s="2">
        <v>44188</v>
      </c>
      <c r="CI288">
        <v>1</v>
      </c>
      <c r="CJ288">
        <v>1</v>
      </c>
      <c r="CK288">
        <v>23</v>
      </c>
      <c r="CL288" t="s">
        <v>90</v>
      </c>
    </row>
    <row r="289" spans="1:90" x14ac:dyDescent="0.25">
      <c r="A289" t="s">
        <v>72</v>
      </c>
      <c r="B289" t="s">
        <v>73</v>
      </c>
      <c r="C289" t="s">
        <v>74</v>
      </c>
      <c r="E289" t="str">
        <f>"gab2001407"</f>
        <v>gab2001407</v>
      </c>
      <c r="F289" s="2">
        <v>44187</v>
      </c>
      <c r="G289">
        <v>202106</v>
      </c>
      <c r="H289" t="s">
        <v>75</v>
      </c>
      <c r="I289" t="s">
        <v>76</v>
      </c>
      <c r="J289" t="s">
        <v>219</v>
      </c>
      <c r="K289" t="s">
        <v>78</v>
      </c>
      <c r="L289" t="s">
        <v>75</v>
      </c>
      <c r="M289" t="s">
        <v>76</v>
      </c>
      <c r="N289" t="s">
        <v>867</v>
      </c>
      <c r="O289" t="s">
        <v>444</v>
      </c>
      <c r="P289" t="str">
        <f>"002881                        "</f>
        <v xml:space="preserve">002881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3.43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G289">
        <v>0</v>
      </c>
      <c r="BH289">
        <v>1</v>
      </c>
      <c r="BI289">
        <v>3.6</v>
      </c>
      <c r="BJ289">
        <v>6</v>
      </c>
      <c r="BK289">
        <v>6</v>
      </c>
      <c r="BL289">
        <v>36.14</v>
      </c>
      <c r="BM289">
        <v>5.42</v>
      </c>
      <c r="BN289">
        <v>41.56</v>
      </c>
      <c r="BO289">
        <v>41.56</v>
      </c>
      <c r="BQ289" t="s">
        <v>868</v>
      </c>
      <c r="BR289" t="s">
        <v>389</v>
      </c>
      <c r="BS289" s="2">
        <v>44188</v>
      </c>
      <c r="BT289" s="3">
        <v>0.33124999999999999</v>
      </c>
      <c r="BU289" t="s">
        <v>1032</v>
      </c>
      <c r="BV289" t="s">
        <v>86</v>
      </c>
      <c r="BY289">
        <v>30178.799999999999</v>
      </c>
      <c r="BZ289" t="s">
        <v>1033</v>
      </c>
      <c r="CA289" t="s">
        <v>1034</v>
      </c>
      <c r="CC289" t="s">
        <v>76</v>
      </c>
      <c r="CD289">
        <v>7530</v>
      </c>
      <c r="CE289" t="s">
        <v>88</v>
      </c>
      <c r="CF289" s="2">
        <v>44189</v>
      </c>
      <c r="CI289">
        <v>1</v>
      </c>
      <c r="CJ289">
        <v>1</v>
      </c>
      <c r="CK289">
        <v>32</v>
      </c>
      <c r="CL289" t="s">
        <v>90</v>
      </c>
    </row>
    <row r="290" spans="1:90" x14ac:dyDescent="0.25">
      <c r="A290" t="s">
        <v>72</v>
      </c>
      <c r="B290" t="s">
        <v>73</v>
      </c>
      <c r="C290" t="s">
        <v>74</v>
      </c>
      <c r="E290" t="str">
        <f>"gab2001400"</f>
        <v>gab2001400</v>
      </c>
      <c r="F290" s="2">
        <v>44187</v>
      </c>
      <c r="G290">
        <v>202106</v>
      </c>
      <c r="H290" t="s">
        <v>75</v>
      </c>
      <c r="I290" t="s">
        <v>76</v>
      </c>
      <c r="J290" t="s">
        <v>219</v>
      </c>
      <c r="K290" t="s">
        <v>78</v>
      </c>
      <c r="L290" t="s">
        <v>512</v>
      </c>
      <c r="M290" t="s">
        <v>513</v>
      </c>
      <c r="N290" t="s">
        <v>1029</v>
      </c>
      <c r="O290" t="s">
        <v>313</v>
      </c>
      <c r="P290" t="str">
        <f>"063632                        "</f>
        <v xml:space="preserve">063632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12.36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G290">
        <v>0</v>
      </c>
      <c r="BH290">
        <v>1</v>
      </c>
      <c r="BI290">
        <v>0.2</v>
      </c>
      <c r="BJ290">
        <v>3</v>
      </c>
      <c r="BK290">
        <v>3</v>
      </c>
      <c r="BL290">
        <v>130.12</v>
      </c>
      <c r="BM290">
        <v>19.52</v>
      </c>
      <c r="BN290">
        <v>149.63999999999999</v>
      </c>
      <c r="BO290">
        <v>149.63999999999999</v>
      </c>
      <c r="BQ290" t="s">
        <v>515</v>
      </c>
      <c r="BR290" t="s">
        <v>389</v>
      </c>
      <c r="BS290" s="2">
        <v>44188</v>
      </c>
      <c r="BT290" s="3">
        <v>0.39583333333333331</v>
      </c>
      <c r="BU290" t="s">
        <v>1035</v>
      </c>
      <c r="BV290" t="s">
        <v>86</v>
      </c>
      <c r="BY290">
        <v>14964.38</v>
      </c>
      <c r="BZ290" t="s">
        <v>321</v>
      </c>
      <c r="CC290" t="s">
        <v>513</v>
      </c>
      <c r="CD290">
        <v>9459</v>
      </c>
      <c r="CE290" t="s">
        <v>88</v>
      </c>
      <c r="CF290" s="2">
        <v>44188</v>
      </c>
      <c r="CI290">
        <v>1</v>
      </c>
      <c r="CJ290">
        <v>1</v>
      </c>
      <c r="CK290">
        <v>23</v>
      </c>
      <c r="CL290" t="s">
        <v>90</v>
      </c>
    </row>
    <row r="291" spans="1:90" x14ac:dyDescent="0.25">
      <c r="A291" t="s">
        <v>72</v>
      </c>
      <c r="B291" t="s">
        <v>73</v>
      </c>
      <c r="C291" t="s">
        <v>74</v>
      </c>
      <c r="E291" t="str">
        <f>"gab2001409"</f>
        <v>gab2001409</v>
      </c>
      <c r="F291" s="2">
        <v>44187</v>
      </c>
      <c r="G291">
        <v>202106</v>
      </c>
      <c r="H291" t="s">
        <v>75</v>
      </c>
      <c r="I291" t="s">
        <v>76</v>
      </c>
      <c r="J291" t="s">
        <v>219</v>
      </c>
      <c r="K291" t="s">
        <v>78</v>
      </c>
      <c r="L291" t="s">
        <v>469</v>
      </c>
      <c r="M291" t="s">
        <v>470</v>
      </c>
      <c r="N291" t="s">
        <v>1036</v>
      </c>
      <c r="O291" t="s">
        <v>313</v>
      </c>
      <c r="P291" t="str">
        <f>"063635                        "</f>
        <v xml:space="preserve">063635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4.4000000000000004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G291">
        <v>0</v>
      </c>
      <c r="BH291">
        <v>1</v>
      </c>
      <c r="BI291">
        <v>0.3</v>
      </c>
      <c r="BJ291">
        <v>1.9</v>
      </c>
      <c r="BK291">
        <v>2</v>
      </c>
      <c r="BL291">
        <v>46.27</v>
      </c>
      <c r="BM291">
        <v>6.94</v>
      </c>
      <c r="BN291">
        <v>53.21</v>
      </c>
      <c r="BO291">
        <v>53.21</v>
      </c>
      <c r="BQ291" t="s">
        <v>1020</v>
      </c>
      <c r="BR291" t="s">
        <v>389</v>
      </c>
      <c r="BS291" s="2">
        <v>44188</v>
      </c>
      <c r="BT291" s="3">
        <v>0.43055555555555558</v>
      </c>
      <c r="BU291" t="s">
        <v>1037</v>
      </c>
      <c r="BV291" t="s">
        <v>86</v>
      </c>
      <c r="BY291">
        <v>9729.7199999999993</v>
      </c>
      <c r="BZ291" t="s">
        <v>321</v>
      </c>
      <c r="CA291" t="s">
        <v>1038</v>
      </c>
      <c r="CC291" t="s">
        <v>470</v>
      </c>
      <c r="CD291">
        <v>1200</v>
      </c>
      <c r="CE291" t="s">
        <v>88</v>
      </c>
      <c r="CI291">
        <v>1</v>
      </c>
      <c r="CJ291">
        <v>1</v>
      </c>
      <c r="CK291">
        <v>21</v>
      </c>
      <c r="CL291" t="s">
        <v>90</v>
      </c>
    </row>
    <row r="292" spans="1:90" x14ac:dyDescent="0.25">
      <c r="A292" t="s">
        <v>72</v>
      </c>
      <c r="B292" t="s">
        <v>73</v>
      </c>
      <c r="C292" t="s">
        <v>74</v>
      </c>
      <c r="E292" t="str">
        <f>"gab2001408"</f>
        <v>gab2001408</v>
      </c>
      <c r="F292" s="2">
        <v>44187</v>
      </c>
      <c r="G292">
        <v>202106</v>
      </c>
      <c r="H292" t="s">
        <v>75</v>
      </c>
      <c r="I292" t="s">
        <v>76</v>
      </c>
      <c r="J292" t="s">
        <v>219</v>
      </c>
      <c r="K292" t="s">
        <v>78</v>
      </c>
      <c r="L292" t="s">
        <v>923</v>
      </c>
      <c r="M292" t="s">
        <v>924</v>
      </c>
      <c r="N292" t="s">
        <v>995</v>
      </c>
      <c r="O292" t="s">
        <v>313</v>
      </c>
      <c r="P292" t="str">
        <f>"002882                        "</f>
        <v xml:space="preserve">002882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5.49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G292">
        <v>0</v>
      </c>
      <c r="BH292">
        <v>1</v>
      </c>
      <c r="BI292">
        <v>0.5</v>
      </c>
      <c r="BJ292">
        <v>2.1</v>
      </c>
      <c r="BK292">
        <v>2.5</v>
      </c>
      <c r="BL292">
        <v>57.82</v>
      </c>
      <c r="BM292">
        <v>8.67</v>
      </c>
      <c r="BN292">
        <v>66.489999999999995</v>
      </c>
      <c r="BO292">
        <v>66.489999999999995</v>
      </c>
      <c r="BQ292" t="s">
        <v>347</v>
      </c>
      <c r="BR292" t="s">
        <v>389</v>
      </c>
      <c r="BS292" s="2">
        <v>44188</v>
      </c>
      <c r="BT292" s="3">
        <v>0.41736111111111113</v>
      </c>
      <c r="BU292" t="s">
        <v>1013</v>
      </c>
      <c r="BV292" t="s">
        <v>86</v>
      </c>
      <c r="BY292">
        <v>10635.03</v>
      </c>
      <c r="BZ292" t="s">
        <v>321</v>
      </c>
      <c r="CA292" t="s">
        <v>998</v>
      </c>
      <c r="CC292" t="s">
        <v>924</v>
      </c>
      <c r="CD292">
        <v>1559</v>
      </c>
      <c r="CE292" t="s">
        <v>88</v>
      </c>
      <c r="CF292" s="2">
        <v>44189</v>
      </c>
      <c r="CI292">
        <v>1</v>
      </c>
      <c r="CJ292">
        <v>1</v>
      </c>
      <c r="CK292">
        <v>21</v>
      </c>
      <c r="CL292" t="s">
        <v>90</v>
      </c>
    </row>
    <row r="293" spans="1:90" x14ac:dyDescent="0.25">
      <c r="A293" t="s">
        <v>72</v>
      </c>
      <c r="B293" t="s">
        <v>73</v>
      </c>
      <c r="C293" t="s">
        <v>74</v>
      </c>
      <c r="E293" t="str">
        <f>"gab2001410"</f>
        <v>gab2001410</v>
      </c>
      <c r="F293" s="2">
        <v>44187</v>
      </c>
      <c r="G293">
        <v>202106</v>
      </c>
      <c r="H293" t="s">
        <v>75</v>
      </c>
      <c r="I293" t="s">
        <v>76</v>
      </c>
      <c r="J293" t="s">
        <v>219</v>
      </c>
      <c r="K293" t="s">
        <v>78</v>
      </c>
      <c r="L293" t="s">
        <v>974</v>
      </c>
      <c r="M293" t="s">
        <v>975</v>
      </c>
      <c r="N293" t="s">
        <v>1039</v>
      </c>
      <c r="O293" t="s">
        <v>313</v>
      </c>
      <c r="P293" t="str">
        <f>"063637                        "</f>
        <v xml:space="preserve">063637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8.52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G293">
        <v>0</v>
      </c>
      <c r="BH293">
        <v>1</v>
      </c>
      <c r="BI293">
        <v>0.3</v>
      </c>
      <c r="BJ293">
        <v>1.6</v>
      </c>
      <c r="BK293">
        <v>2</v>
      </c>
      <c r="BL293">
        <v>89.64</v>
      </c>
      <c r="BM293">
        <v>13.45</v>
      </c>
      <c r="BN293">
        <v>103.09</v>
      </c>
      <c r="BO293">
        <v>103.09</v>
      </c>
      <c r="BQ293" t="s">
        <v>1016</v>
      </c>
      <c r="BR293" t="s">
        <v>389</v>
      </c>
      <c r="BS293" s="2">
        <v>44188</v>
      </c>
      <c r="BT293" s="3">
        <v>0.37777777777777777</v>
      </c>
      <c r="BU293" t="s">
        <v>1017</v>
      </c>
      <c r="BV293" t="s">
        <v>86</v>
      </c>
      <c r="BY293">
        <v>7805.52</v>
      </c>
      <c r="BZ293" t="s">
        <v>321</v>
      </c>
      <c r="CA293" t="s">
        <v>1018</v>
      </c>
      <c r="CC293" t="s">
        <v>975</v>
      </c>
      <c r="CD293">
        <v>300</v>
      </c>
      <c r="CE293" t="s">
        <v>88</v>
      </c>
      <c r="CF293" s="2">
        <v>44188</v>
      </c>
      <c r="CI293">
        <v>1</v>
      </c>
      <c r="CJ293">
        <v>1</v>
      </c>
      <c r="CK293">
        <v>23</v>
      </c>
      <c r="CL293" t="s">
        <v>90</v>
      </c>
    </row>
    <row r="294" spans="1:90" x14ac:dyDescent="0.25">
      <c r="A294" t="s">
        <v>72</v>
      </c>
      <c r="B294" t="s">
        <v>73</v>
      </c>
      <c r="C294" t="s">
        <v>74</v>
      </c>
      <c r="E294" t="str">
        <f>"gab2001402"</f>
        <v>gab2001402</v>
      </c>
      <c r="F294" s="2">
        <v>44187</v>
      </c>
      <c r="G294">
        <v>202106</v>
      </c>
      <c r="H294" t="s">
        <v>75</v>
      </c>
      <c r="I294" t="s">
        <v>76</v>
      </c>
      <c r="J294" t="s">
        <v>219</v>
      </c>
      <c r="K294" t="s">
        <v>78</v>
      </c>
      <c r="L294" t="s">
        <v>75</v>
      </c>
      <c r="M294" t="s">
        <v>76</v>
      </c>
      <c r="N294" t="s">
        <v>871</v>
      </c>
      <c r="O294" t="s">
        <v>313</v>
      </c>
      <c r="P294" t="str">
        <f>"063634                        "</f>
        <v xml:space="preserve">063634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3.43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G294">
        <v>0</v>
      </c>
      <c r="BH294">
        <v>1</v>
      </c>
      <c r="BI294">
        <v>0.4</v>
      </c>
      <c r="BJ294">
        <v>4.0999999999999996</v>
      </c>
      <c r="BK294">
        <v>5</v>
      </c>
      <c r="BL294">
        <v>36.14</v>
      </c>
      <c r="BM294">
        <v>5.42</v>
      </c>
      <c r="BN294">
        <v>41.56</v>
      </c>
      <c r="BO294">
        <v>41.56</v>
      </c>
      <c r="BQ294" t="s">
        <v>340</v>
      </c>
      <c r="BR294" t="s">
        <v>389</v>
      </c>
      <c r="BS294" s="2">
        <v>44188</v>
      </c>
      <c r="BT294" s="3">
        <v>0.5131944444444444</v>
      </c>
      <c r="BU294" t="s">
        <v>818</v>
      </c>
      <c r="BV294" t="s">
        <v>90</v>
      </c>
      <c r="BW294" t="s">
        <v>215</v>
      </c>
      <c r="BX294" t="s">
        <v>396</v>
      </c>
      <c r="BY294">
        <v>20578.95</v>
      </c>
      <c r="BZ294" t="s">
        <v>321</v>
      </c>
      <c r="CA294" t="s">
        <v>342</v>
      </c>
      <c r="CC294" t="s">
        <v>76</v>
      </c>
      <c r="CD294">
        <v>7800</v>
      </c>
      <c r="CE294" t="s">
        <v>88</v>
      </c>
      <c r="CF294" s="2">
        <v>44189</v>
      </c>
      <c r="CI294">
        <v>1</v>
      </c>
      <c r="CJ294">
        <v>1</v>
      </c>
      <c r="CK294">
        <v>22</v>
      </c>
      <c r="CL294" t="s">
        <v>90</v>
      </c>
    </row>
    <row r="295" spans="1:90" x14ac:dyDescent="0.25">
      <c r="A295" t="s">
        <v>72</v>
      </c>
      <c r="B295" t="s">
        <v>73</v>
      </c>
      <c r="C295" t="s">
        <v>74</v>
      </c>
      <c r="E295" t="str">
        <f>"gab2001395"</f>
        <v>gab2001395</v>
      </c>
      <c r="F295" s="2">
        <v>44187</v>
      </c>
      <c r="G295">
        <v>202106</v>
      </c>
      <c r="H295" t="s">
        <v>75</v>
      </c>
      <c r="I295" t="s">
        <v>76</v>
      </c>
      <c r="J295" t="s">
        <v>219</v>
      </c>
      <c r="K295" t="s">
        <v>78</v>
      </c>
      <c r="L295" t="s">
        <v>378</v>
      </c>
      <c r="M295" t="s">
        <v>379</v>
      </c>
      <c r="N295" t="s">
        <v>875</v>
      </c>
      <c r="O295" t="s">
        <v>313</v>
      </c>
      <c r="P295" t="str">
        <f>"063622                        "</f>
        <v xml:space="preserve">063622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3.43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G295">
        <v>0</v>
      </c>
      <c r="BH295">
        <v>1</v>
      </c>
      <c r="BI295">
        <v>0.3</v>
      </c>
      <c r="BJ295">
        <v>1.2</v>
      </c>
      <c r="BK295">
        <v>2</v>
      </c>
      <c r="BL295">
        <v>36.14</v>
      </c>
      <c r="BM295">
        <v>5.42</v>
      </c>
      <c r="BN295">
        <v>41.56</v>
      </c>
      <c r="BO295">
        <v>41.56</v>
      </c>
      <c r="BQ295" t="s">
        <v>381</v>
      </c>
      <c r="BR295" t="s">
        <v>389</v>
      </c>
      <c r="BS295" s="2">
        <v>44189</v>
      </c>
      <c r="BT295" s="3">
        <v>0.41666666666666669</v>
      </c>
      <c r="BU295" t="s">
        <v>1040</v>
      </c>
      <c r="BV295" t="s">
        <v>90</v>
      </c>
      <c r="BW295" t="s">
        <v>215</v>
      </c>
      <c r="BX295" t="s">
        <v>396</v>
      </c>
      <c r="BY295">
        <v>6093.68</v>
      </c>
      <c r="BZ295" t="s">
        <v>321</v>
      </c>
      <c r="CA295" t="s">
        <v>196</v>
      </c>
      <c r="CC295" t="s">
        <v>379</v>
      </c>
      <c r="CD295">
        <v>7600</v>
      </c>
      <c r="CE295" t="s">
        <v>88</v>
      </c>
      <c r="CF295" s="2">
        <v>44193</v>
      </c>
      <c r="CI295">
        <v>1</v>
      </c>
      <c r="CJ295">
        <v>2</v>
      </c>
      <c r="CK295">
        <v>22</v>
      </c>
      <c r="CL295" t="s">
        <v>90</v>
      </c>
    </row>
    <row r="296" spans="1:90" x14ac:dyDescent="0.25">
      <c r="A296" t="s">
        <v>72</v>
      </c>
      <c r="B296" t="s">
        <v>73</v>
      </c>
      <c r="C296" t="s">
        <v>74</v>
      </c>
      <c r="E296" t="str">
        <f>"gab2001396"</f>
        <v>gab2001396</v>
      </c>
      <c r="F296" s="2">
        <v>44187</v>
      </c>
      <c r="G296">
        <v>202106</v>
      </c>
      <c r="H296" t="s">
        <v>75</v>
      </c>
      <c r="I296" t="s">
        <v>76</v>
      </c>
      <c r="J296" t="s">
        <v>219</v>
      </c>
      <c r="K296" t="s">
        <v>78</v>
      </c>
      <c r="L296" t="s">
        <v>114</v>
      </c>
      <c r="M296" t="s">
        <v>115</v>
      </c>
      <c r="N296" t="s">
        <v>1041</v>
      </c>
      <c r="O296" t="s">
        <v>313</v>
      </c>
      <c r="P296" t="str">
        <f>"063625                        "</f>
        <v xml:space="preserve">063625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5.49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G296">
        <v>0</v>
      </c>
      <c r="BH296">
        <v>1</v>
      </c>
      <c r="BI296">
        <v>0.3</v>
      </c>
      <c r="BJ296">
        <v>2.2999999999999998</v>
      </c>
      <c r="BK296">
        <v>2.5</v>
      </c>
      <c r="BL296">
        <v>57.82</v>
      </c>
      <c r="BM296">
        <v>8.67</v>
      </c>
      <c r="BN296">
        <v>66.489999999999995</v>
      </c>
      <c r="BO296">
        <v>66.489999999999995</v>
      </c>
      <c r="BQ296" t="s">
        <v>596</v>
      </c>
      <c r="BR296" t="s">
        <v>389</v>
      </c>
      <c r="BS296" s="2">
        <v>44189</v>
      </c>
      <c r="BT296" s="3">
        <v>0.42152777777777778</v>
      </c>
      <c r="BU296" t="s">
        <v>1042</v>
      </c>
      <c r="BV296" t="s">
        <v>90</v>
      </c>
      <c r="BW296" t="s">
        <v>297</v>
      </c>
      <c r="BX296" t="s">
        <v>1043</v>
      </c>
      <c r="BY296">
        <v>11620.98</v>
      </c>
      <c r="BZ296" t="s">
        <v>337</v>
      </c>
      <c r="CC296" t="s">
        <v>115</v>
      </c>
      <c r="CD296">
        <v>1862</v>
      </c>
      <c r="CE296" t="s">
        <v>88</v>
      </c>
      <c r="CF296" s="2">
        <v>44189</v>
      </c>
      <c r="CI296">
        <v>1</v>
      </c>
      <c r="CJ296">
        <v>2</v>
      </c>
      <c r="CK296">
        <v>21</v>
      </c>
      <c r="CL296" t="s">
        <v>90</v>
      </c>
    </row>
    <row r="297" spans="1:90" x14ac:dyDescent="0.25">
      <c r="A297" t="s">
        <v>72</v>
      </c>
      <c r="B297" t="s">
        <v>73</v>
      </c>
      <c r="C297" t="s">
        <v>74</v>
      </c>
      <c r="E297" t="str">
        <f>"gab2001398"</f>
        <v>gab2001398</v>
      </c>
      <c r="F297" s="2">
        <v>44187</v>
      </c>
      <c r="G297">
        <v>202106</v>
      </c>
      <c r="H297" t="s">
        <v>75</v>
      </c>
      <c r="I297" t="s">
        <v>76</v>
      </c>
      <c r="J297" t="s">
        <v>219</v>
      </c>
      <c r="K297" t="s">
        <v>78</v>
      </c>
      <c r="L297" t="s">
        <v>75</v>
      </c>
      <c r="M297" t="s">
        <v>76</v>
      </c>
      <c r="N297" t="s">
        <v>847</v>
      </c>
      <c r="O297" t="s">
        <v>313</v>
      </c>
      <c r="P297" t="str">
        <f>"063631                        "</f>
        <v xml:space="preserve">063631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3.43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G297">
        <v>0</v>
      </c>
      <c r="BH297">
        <v>1</v>
      </c>
      <c r="BI297">
        <v>0.7</v>
      </c>
      <c r="BJ297">
        <v>1.7</v>
      </c>
      <c r="BK297">
        <v>2</v>
      </c>
      <c r="BL297">
        <v>36.14</v>
      </c>
      <c r="BM297">
        <v>5.42</v>
      </c>
      <c r="BN297">
        <v>41.56</v>
      </c>
      <c r="BO297">
        <v>41.56</v>
      </c>
      <c r="BQ297" t="s">
        <v>314</v>
      </c>
      <c r="BR297" t="s">
        <v>389</v>
      </c>
      <c r="BS297" s="2">
        <v>44188</v>
      </c>
      <c r="BT297" s="3">
        <v>0.47916666666666669</v>
      </c>
      <c r="BU297" t="s">
        <v>315</v>
      </c>
      <c r="BV297" t="s">
        <v>90</v>
      </c>
      <c r="BW297" t="s">
        <v>215</v>
      </c>
      <c r="BX297" t="s">
        <v>396</v>
      </c>
      <c r="BY297">
        <v>8691.93</v>
      </c>
      <c r="BZ297" t="s">
        <v>321</v>
      </c>
      <c r="CA297" t="s">
        <v>1044</v>
      </c>
      <c r="CC297" t="s">
        <v>76</v>
      </c>
      <c r="CD297">
        <v>7441</v>
      </c>
      <c r="CE297" t="s">
        <v>88</v>
      </c>
      <c r="CF297" s="2">
        <v>44189</v>
      </c>
      <c r="CI297">
        <v>1</v>
      </c>
      <c r="CJ297">
        <v>1</v>
      </c>
      <c r="CK297">
        <v>22</v>
      </c>
      <c r="CL297" t="s">
        <v>90</v>
      </c>
    </row>
    <row r="298" spans="1:90" x14ac:dyDescent="0.25">
      <c r="A298" t="s">
        <v>72</v>
      </c>
      <c r="B298" t="s">
        <v>73</v>
      </c>
      <c r="C298" t="s">
        <v>74</v>
      </c>
      <c r="E298" t="str">
        <f>"gab2001411"</f>
        <v>gab2001411</v>
      </c>
      <c r="F298" s="2">
        <v>44187</v>
      </c>
      <c r="G298">
        <v>202106</v>
      </c>
      <c r="H298" t="s">
        <v>75</v>
      </c>
      <c r="I298" t="s">
        <v>76</v>
      </c>
      <c r="J298" t="s">
        <v>219</v>
      </c>
      <c r="K298" t="s">
        <v>78</v>
      </c>
      <c r="L298" t="s">
        <v>75</v>
      </c>
      <c r="M298" t="s">
        <v>76</v>
      </c>
      <c r="N298" t="s">
        <v>1045</v>
      </c>
      <c r="O298" t="s">
        <v>313</v>
      </c>
      <c r="P298" t="str">
        <f>"063636                        "</f>
        <v xml:space="preserve">063636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3.43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G298">
        <v>0</v>
      </c>
      <c r="BH298">
        <v>1</v>
      </c>
      <c r="BI298">
        <v>0.3</v>
      </c>
      <c r="BJ298">
        <v>2.6</v>
      </c>
      <c r="BK298">
        <v>3</v>
      </c>
      <c r="BL298">
        <v>36.14</v>
      </c>
      <c r="BM298">
        <v>5.42</v>
      </c>
      <c r="BN298">
        <v>41.56</v>
      </c>
      <c r="BO298">
        <v>41.56</v>
      </c>
      <c r="BQ298" t="s">
        <v>1046</v>
      </c>
      <c r="BR298" t="s">
        <v>389</v>
      </c>
      <c r="BS298" s="2">
        <v>44188</v>
      </c>
      <c r="BT298" s="3">
        <v>0.36249999999999999</v>
      </c>
      <c r="BU298" t="s">
        <v>1047</v>
      </c>
      <c r="BV298" t="s">
        <v>86</v>
      </c>
      <c r="BY298">
        <v>13155.21</v>
      </c>
      <c r="BZ298" t="s">
        <v>321</v>
      </c>
      <c r="CA298" t="s">
        <v>397</v>
      </c>
      <c r="CC298" t="s">
        <v>76</v>
      </c>
      <c r="CD298">
        <v>7500</v>
      </c>
      <c r="CE298" t="s">
        <v>88</v>
      </c>
      <c r="CF298" s="2">
        <v>44189</v>
      </c>
      <c r="CI298">
        <v>1</v>
      </c>
      <c r="CJ298">
        <v>1</v>
      </c>
      <c r="CK298">
        <v>22</v>
      </c>
      <c r="CL298" t="s">
        <v>90</v>
      </c>
    </row>
    <row r="299" spans="1:90" x14ac:dyDescent="0.25">
      <c r="A299" t="s">
        <v>72</v>
      </c>
      <c r="B299" t="s">
        <v>73</v>
      </c>
      <c r="C299" t="s">
        <v>74</v>
      </c>
      <c r="E299" t="str">
        <f>"gab2001397"</f>
        <v>gab2001397</v>
      </c>
      <c r="F299" s="2">
        <v>44187</v>
      </c>
      <c r="G299">
        <v>202106</v>
      </c>
      <c r="H299" t="s">
        <v>75</v>
      </c>
      <c r="I299" t="s">
        <v>76</v>
      </c>
      <c r="J299" t="s">
        <v>219</v>
      </c>
      <c r="K299" t="s">
        <v>78</v>
      </c>
      <c r="L299" t="s">
        <v>502</v>
      </c>
      <c r="M299" t="s">
        <v>503</v>
      </c>
      <c r="N299" t="s">
        <v>1048</v>
      </c>
      <c r="O299" t="s">
        <v>313</v>
      </c>
      <c r="P299" t="str">
        <f>"06327                         "</f>
        <v xml:space="preserve">06327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8.52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G299">
        <v>0</v>
      </c>
      <c r="BH299">
        <v>1</v>
      </c>
      <c r="BI299">
        <v>0.3</v>
      </c>
      <c r="BJ299">
        <v>2</v>
      </c>
      <c r="BK299">
        <v>2</v>
      </c>
      <c r="BL299">
        <v>89.64</v>
      </c>
      <c r="BM299">
        <v>13.45</v>
      </c>
      <c r="BN299">
        <v>103.09</v>
      </c>
      <c r="BO299">
        <v>103.09</v>
      </c>
      <c r="BQ299" t="s">
        <v>1049</v>
      </c>
      <c r="BR299" t="s">
        <v>389</v>
      </c>
      <c r="BS299" s="2">
        <v>44188</v>
      </c>
      <c r="BT299" s="3">
        <v>0.40416666666666662</v>
      </c>
      <c r="BU299" t="s">
        <v>1050</v>
      </c>
      <c r="BV299" t="s">
        <v>86</v>
      </c>
      <c r="BY299">
        <v>9756.0499999999993</v>
      </c>
      <c r="BZ299" t="s">
        <v>321</v>
      </c>
      <c r="CA299" t="s">
        <v>508</v>
      </c>
      <c r="CC299" t="s">
        <v>503</v>
      </c>
      <c r="CD299">
        <v>9700</v>
      </c>
      <c r="CE299" t="s">
        <v>88</v>
      </c>
      <c r="CF299" s="2">
        <v>44188</v>
      </c>
      <c r="CI299">
        <v>1</v>
      </c>
      <c r="CJ299">
        <v>1</v>
      </c>
      <c r="CK299">
        <v>23</v>
      </c>
      <c r="CL299" t="s">
        <v>90</v>
      </c>
    </row>
    <row r="300" spans="1:90" x14ac:dyDescent="0.25">
      <c r="A300" t="s">
        <v>72</v>
      </c>
      <c r="B300" t="s">
        <v>73</v>
      </c>
      <c r="C300" t="s">
        <v>74</v>
      </c>
      <c r="E300" t="str">
        <f>"gab2001401"</f>
        <v>gab2001401</v>
      </c>
      <c r="F300" s="2">
        <v>44187</v>
      </c>
      <c r="G300">
        <v>202106</v>
      </c>
      <c r="H300" t="s">
        <v>75</v>
      </c>
      <c r="I300" t="s">
        <v>76</v>
      </c>
      <c r="J300" t="s">
        <v>219</v>
      </c>
      <c r="K300" t="s">
        <v>78</v>
      </c>
      <c r="L300" t="s">
        <v>461</v>
      </c>
      <c r="M300" t="s">
        <v>462</v>
      </c>
      <c r="N300" t="s">
        <v>1051</v>
      </c>
      <c r="O300" t="s">
        <v>313</v>
      </c>
      <c r="P300" t="str">
        <f>"063633                        "</f>
        <v xml:space="preserve">063633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8.52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G300">
        <v>0</v>
      </c>
      <c r="BH300">
        <v>1</v>
      </c>
      <c r="BI300">
        <v>0.3</v>
      </c>
      <c r="BJ300">
        <v>1.9</v>
      </c>
      <c r="BK300">
        <v>2</v>
      </c>
      <c r="BL300">
        <v>89.64</v>
      </c>
      <c r="BM300">
        <v>13.45</v>
      </c>
      <c r="BN300">
        <v>103.09</v>
      </c>
      <c r="BO300">
        <v>103.09</v>
      </c>
      <c r="BQ300" t="s">
        <v>1052</v>
      </c>
      <c r="BR300" t="s">
        <v>389</v>
      </c>
      <c r="BS300" s="2">
        <v>44188</v>
      </c>
      <c r="BT300" s="3">
        <v>0.4375</v>
      </c>
      <c r="BU300" t="s">
        <v>1053</v>
      </c>
      <c r="BV300" t="s">
        <v>86</v>
      </c>
      <c r="BY300">
        <v>9426.3799999999992</v>
      </c>
      <c r="BZ300" t="s">
        <v>321</v>
      </c>
      <c r="CA300" t="s">
        <v>466</v>
      </c>
      <c r="CC300" t="s">
        <v>462</v>
      </c>
      <c r="CD300">
        <v>555</v>
      </c>
      <c r="CE300" t="s">
        <v>88</v>
      </c>
      <c r="CF300" s="2">
        <v>44188</v>
      </c>
      <c r="CI300">
        <v>1</v>
      </c>
      <c r="CJ300">
        <v>1</v>
      </c>
      <c r="CK300">
        <v>23</v>
      </c>
      <c r="CL300" t="s">
        <v>90</v>
      </c>
    </row>
    <row r="301" spans="1:90" x14ac:dyDescent="0.25">
      <c r="A301" t="s">
        <v>72</v>
      </c>
      <c r="B301" t="s">
        <v>73</v>
      </c>
      <c r="C301" t="s">
        <v>74</v>
      </c>
      <c r="E301" t="str">
        <f>"gab2001404"</f>
        <v>gab2001404</v>
      </c>
      <c r="F301" s="2">
        <v>44187</v>
      </c>
      <c r="G301">
        <v>202106</v>
      </c>
      <c r="H301" t="s">
        <v>75</v>
      </c>
      <c r="I301" t="s">
        <v>76</v>
      </c>
      <c r="J301" t="s">
        <v>219</v>
      </c>
      <c r="K301" t="s">
        <v>78</v>
      </c>
      <c r="L301" t="s">
        <v>135</v>
      </c>
      <c r="M301" t="s">
        <v>136</v>
      </c>
      <c r="N301" t="s">
        <v>1054</v>
      </c>
      <c r="O301" t="s">
        <v>313</v>
      </c>
      <c r="P301" t="str">
        <f>"002885                        "</f>
        <v xml:space="preserve">002885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5.49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G301">
        <v>0</v>
      </c>
      <c r="BH301">
        <v>1</v>
      </c>
      <c r="BI301">
        <v>0.7</v>
      </c>
      <c r="BJ301">
        <v>2.5</v>
      </c>
      <c r="BK301">
        <v>2.5</v>
      </c>
      <c r="BL301">
        <v>57.82</v>
      </c>
      <c r="BM301">
        <v>8.67</v>
      </c>
      <c r="BN301">
        <v>66.489999999999995</v>
      </c>
      <c r="BO301">
        <v>66.489999999999995</v>
      </c>
      <c r="BQ301" t="s">
        <v>1055</v>
      </c>
      <c r="BR301" t="s">
        <v>389</v>
      </c>
      <c r="BS301" s="2">
        <v>44189</v>
      </c>
      <c r="BT301" s="3">
        <v>0.51597222222222217</v>
      </c>
      <c r="BU301" t="s">
        <v>1056</v>
      </c>
      <c r="BV301" t="s">
        <v>90</v>
      </c>
      <c r="BW301" t="s">
        <v>96</v>
      </c>
      <c r="BX301" t="s">
        <v>855</v>
      </c>
      <c r="BY301">
        <v>12606.3</v>
      </c>
      <c r="BZ301" t="s">
        <v>321</v>
      </c>
      <c r="CA301" t="s">
        <v>241</v>
      </c>
      <c r="CC301" t="s">
        <v>136</v>
      </c>
      <c r="CD301">
        <v>4001</v>
      </c>
      <c r="CE301" t="s">
        <v>88</v>
      </c>
      <c r="CF301" s="2">
        <v>44189</v>
      </c>
      <c r="CI301">
        <v>1</v>
      </c>
      <c r="CJ301">
        <v>2</v>
      </c>
      <c r="CK301">
        <v>21</v>
      </c>
      <c r="CL301" t="s">
        <v>90</v>
      </c>
    </row>
    <row r="302" spans="1:90" x14ac:dyDescent="0.25">
      <c r="A302" t="s">
        <v>72</v>
      </c>
      <c r="B302" t="s">
        <v>73</v>
      </c>
      <c r="C302" t="s">
        <v>74</v>
      </c>
      <c r="E302" t="str">
        <f>"gab2001416"</f>
        <v>gab2001416</v>
      </c>
      <c r="F302" s="2">
        <v>44188</v>
      </c>
      <c r="G302">
        <v>202106</v>
      </c>
      <c r="H302" t="s">
        <v>75</v>
      </c>
      <c r="I302" t="s">
        <v>76</v>
      </c>
      <c r="J302" t="s">
        <v>219</v>
      </c>
      <c r="K302" t="s">
        <v>78</v>
      </c>
      <c r="L302" t="s">
        <v>91</v>
      </c>
      <c r="M302" t="s">
        <v>92</v>
      </c>
      <c r="N302" t="s">
        <v>1007</v>
      </c>
      <c r="O302" t="s">
        <v>82</v>
      </c>
      <c r="P302" t="str">
        <f>"063643                        "</f>
        <v xml:space="preserve">063643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9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G302">
        <v>0</v>
      </c>
      <c r="BH302">
        <v>1</v>
      </c>
      <c r="BI302">
        <v>1.3</v>
      </c>
      <c r="BJ302">
        <v>2.6</v>
      </c>
      <c r="BK302">
        <v>3</v>
      </c>
      <c r="BL302">
        <v>99.71</v>
      </c>
      <c r="BM302">
        <v>14.96</v>
      </c>
      <c r="BN302">
        <v>114.67</v>
      </c>
      <c r="BO302">
        <v>114.67</v>
      </c>
      <c r="BQ302" t="s">
        <v>286</v>
      </c>
      <c r="BR302" t="s">
        <v>389</v>
      </c>
      <c r="BS302" s="2">
        <v>44194</v>
      </c>
      <c r="BT302" s="3">
        <v>0.375</v>
      </c>
      <c r="BU302" t="s">
        <v>1057</v>
      </c>
      <c r="BV302" t="s">
        <v>90</v>
      </c>
      <c r="BY302">
        <v>12970.13</v>
      </c>
      <c r="CA302" t="s">
        <v>98</v>
      </c>
      <c r="CC302" t="s">
        <v>92</v>
      </c>
      <c r="CD302">
        <v>2</v>
      </c>
      <c r="CE302" t="s">
        <v>88</v>
      </c>
      <c r="CF302" s="2">
        <v>44194</v>
      </c>
      <c r="CI302">
        <v>2</v>
      </c>
      <c r="CJ302">
        <v>4</v>
      </c>
      <c r="CK302" t="s">
        <v>89</v>
      </c>
      <c r="CL302" t="s">
        <v>90</v>
      </c>
    </row>
    <row r="303" spans="1:90" x14ac:dyDescent="0.25">
      <c r="A303" t="s">
        <v>72</v>
      </c>
      <c r="B303" t="s">
        <v>73</v>
      </c>
      <c r="C303" t="s">
        <v>74</v>
      </c>
      <c r="E303" t="str">
        <f>"gab2001417"</f>
        <v>gab2001417</v>
      </c>
      <c r="F303" s="2">
        <v>44188</v>
      </c>
      <c r="G303">
        <v>202106</v>
      </c>
      <c r="H303" t="s">
        <v>75</v>
      </c>
      <c r="I303" t="s">
        <v>76</v>
      </c>
      <c r="J303" t="s">
        <v>219</v>
      </c>
      <c r="K303" t="s">
        <v>78</v>
      </c>
      <c r="L303" t="s">
        <v>114</v>
      </c>
      <c r="M303" t="s">
        <v>115</v>
      </c>
      <c r="N303" t="s">
        <v>1058</v>
      </c>
      <c r="O303" t="s">
        <v>313</v>
      </c>
      <c r="P303" t="str">
        <f>"063431                        "</f>
        <v xml:space="preserve">063431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7.69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G303">
        <v>0</v>
      </c>
      <c r="BH303">
        <v>1</v>
      </c>
      <c r="BI303">
        <v>0.3</v>
      </c>
      <c r="BJ303">
        <v>3.1</v>
      </c>
      <c r="BK303">
        <v>3.5</v>
      </c>
      <c r="BL303">
        <v>80.94</v>
      </c>
      <c r="BM303">
        <v>12.14</v>
      </c>
      <c r="BN303">
        <v>93.08</v>
      </c>
      <c r="BO303">
        <v>93.08</v>
      </c>
      <c r="BQ303" t="s">
        <v>596</v>
      </c>
      <c r="BR303" t="s">
        <v>389</v>
      </c>
      <c r="BS303" s="2">
        <v>44189</v>
      </c>
      <c r="BT303" s="3">
        <v>0.42152777777777778</v>
      </c>
      <c r="BU303" t="s">
        <v>1042</v>
      </c>
      <c r="BV303" t="s">
        <v>86</v>
      </c>
      <c r="BY303">
        <v>15657.6</v>
      </c>
      <c r="BZ303" t="s">
        <v>337</v>
      </c>
      <c r="CC303" t="s">
        <v>115</v>
      </c>
      <c r="CD303">
        <v>1862</v>
      </c>
      <c r="CE303" t="s">
        <v>88</v>
      </c>
      <c r="CF303" s="2">
        <v>44189</v>
      </c>
      <c r="CI303">
        <v>1</v>
      </c>
      <c r="CJ303">
        <v>1</v>
      </c>
      <c r="CK303">
        <v>21</v>
      </c>
      <c r="CL303" t="s">
        <v>90</v>
      </c>
    </row>
    <row r="304" spans="1:90" x14ac:dyDescent="0.25">
      <c r="A304" t="s">
        <v>72</v>
      </c>
      <c r="B304" t="s">
        <v>73</v>
      </c>
      <c r="C304" t="s">
        <v>74</v>
      </c>
      <c r="E304" t="str">
        <f>"gab2001419"</f>
        <v>gab2001419</v>
      </c>
      <c r="F304" s="2">
        <v>44188</v>
      </c>
      <c r="G304">
        <v>202106</v>
      </c>
      <c r="H304" t="s">
        <v>75</v>
      </c>
      <c r="I304" t="s">
        <v>76</v>
      </c>
      <c r="J304" t="s">
        <v>219</v>
      </c>
      <c r="K304" t="s">
        <v>78</v>
      </c>
      <c r="L304" t="s">
        <v>355</v>
      </c>
      <c r="M304" t="s">
        <v>356</v>
      </c>
      <c r="N304" t="s">
        <v>1059</v>
      </c>
      <c r="O304" t="s">
        <v>313</v>
      </c>
      <c r="P304" t="str">
        <f>"002897                        "</f>
        <v xml:space="preserve">002897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6.59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G304">
        <v>0</v>
      </c>
      <c r="BH304">
        <v>1</v>
      </c>
      <c r="BI304">
        <v>0.4</v>
      </c>
      <c r="BJ304">
        <v>2.8</v>
      </c>
      <c r="BK304">
        <v>3</v>
      </c>
      <c r="BL304">
        <v>69.38</v>
      </c>
      <c r="BM304">
        <v>10.41</v>
      </c>
      <c r="BN304">
        <v>79.790000000000006</v>
      </c>
      <c r="BO304">
        <v>79.790000000000006</v>
      </c>
      <c r="BQ304" t="s">
        <v>1060</v>
      </c>
      <c r="BR304" t="s">
        <v>389</v>
      </c>
      <c r="BS304" s="2">
        <v>44189</v>
      </c>
      <c r="BT304" s="3">
        <v>0.52847222222222223</v>
      </c>
      <c r="BU304" t="s">
        <v>1061</v>
      </c>
      <c r="BV304" t="s">
        <v>90</v>
      </c>
      <c r="BW304" t="s">
        <v>297</v>
      </c>
      <c r="BX304" t="s">
        <v>1043</v>
      </c>
      <c r="BY304">
        <v>13778.8</v>
      </c>
      <c r="BZ304" t="s">
        <v>321</v>
      </c>
      <c r="CC304" t="s">
        <v>356</v>
      </c>
      <c r="CD304">
        <v>2158</v>
      </c>
      <c r="CE304" t="s">
        <v>88</v>
      </c>
      <c r="CF304" s="2">
        <v>44189</v>
      </c>
      <c r="CI304">
        <v>1</v>
      </c>
      <c r="CJ304">
        <v>1</v>
      </c>
      <c r="CK304">
        <v>21</v>
      </c>
      <c r="CL304" t="s">
        <v>90</v>
      </c>
    </row>
    <row r="305" spans="1:90" x14ac:dyDescent="0.25">
      <c r="A305" t="s">
        <v>72</v>
      </c>
      <c r="B305" t="s">
        <v>73</v>
      </c>
      <c r="C305" t="s">
        <v>74</v>
      </c>
      <c r="E305" t="str">
        <f>"gab2001414"</f>
        <v>gab2001414</v>
      </c>
      <c r="F305" s="2">
        <v>44188</v>
      </c>
      <c r="G305">
        <v>202106</v>
      </c>
      <c r="H305" t="s">
        <v>75</v>
      </c>
      <c r="I305" t="s">
        <v>76</v>
      </c>
      <c r="J305" t="s">
        <v>219</v>
      </c>
      <c r="K305" t="s">
        <v>78</v>
      </c>
      <c r="L305" t="s">
        <v>75</v>
      </c>
      <c r="M305" t="s">
        <v>76</v>
      </c>
      <c r="N305" t="s">
        <v>1062</v>
      </c>
      <c r="O305" t="s">
        <v>313</v>
      </c>
      <c r="P305" t="str">
        <f>"002889                        "</f>
        <v xml:space="preserve">002889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3.43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G305">
        <v>0</v>
      </c>
      <c r="BH305">
        <v>1</v>
      </c>
      <c r="BI305">
        <v>0.4</v>
      </c>
      <c r="BJ305">
        <v>2.2999999999999998</v>
      </c>
      <c r="BK305">
        <v>3</v>
      </c>
      <c r="BL305">
        <v>36.14</v>
      </c>
      <c r="BM305">
        <v>5.42</v>
      </c>
      <c r="BN305">
        <v>41.56</v>
      </c>
      <c r="BO305">
        <v>41.56</v>
      </c>
      <c r="BQ305" t="s">
        <v>478</v>
      </c>
      <c r="BR305" t="s">
        <v>389</v>
      </c>
      <c r="BS305" s="2">
        <v>44189</v>
      </c>
      <c r="BT305" s="3">
        <v>0.41666666666666669</v>
      </c>
      <c r="BU305" t="s">
        <v>1063</v>
      </c>
      <c r="BV305" t="s">
        <v>86</v>
      </c>
      <c r="BY305">
        <v>11302.9</v>
      </c>
      <c r="BZ305" t="s">
        <v>321</v>
      </c>
      <c r="CC305" t="s">
        <v>76</v>
      </c>
      <c r="CD305">
        <v>8001</v>
      </c>
      <c r="CE305" t="s">
        <v>88</v>
      </c>
      <c r="CF305" s="2">
        <v>44193</v>
      </c>
      <c r="CI305">
        <v>1</v>
      </c>
      <c r="CJ305">
        <v>1</v>
      </c>
      <c r="CK305">
        <v>22</v>
      </c>
      <c r="CL305" t="s">
        <v>90</v>
      </c>
    </row>
    <row r="306" spans="1:90" x14ac:dyDescent="0.25">
      <c r="A306" t="s">
        <v>72</v>
      </c>
      <c r="B306" t="s">
        <v>73</v>
      </c>
      <c r="C306" t="s">
        <v>74</v>
      </c>
      <c r="E306" t="str">
        <f>"gab2001415"</f>
        <v>gab2001415</v>
      </c>
      <c r="F306" s="2">
        <v>44188</v>
      </c>
      <c r="G306">
        <v>202106</v>
      </c>
      <c r="H306" t="s">
        <v>75</v>
      </c>
      <c r="I306" t="s">
        <v>76</v>
      </c>
      <c r="J306" t="s">
        <v>219</v>
      </c>
      <c r="K306" t="s">
        <v>78</v>
      </c>
      <c r="L306" t="s">
        <v>475</v>
      </c>
      <c r="M306" t="s">
        <v>476</v>
      </c>
      <c r="N306" t="s">
        <v>1064</v>
      </c>
      <c r="O306" t="s">
        <v>313</v>
      </c>
      <c r="P306" t="str">
        <f>"002895                        "</f>
        <v xml:space="preserve">002895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6.59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G306">
        <v>0</v>
      </c>
      <c r="BH306">
        <v>1</v>
      </c>
      <c r="BI306">
        <v>0.4</v>
      </c>
      <c r="BJ306">
        <v>3</v>
      </c>
      <c r="BK306">
        <v>3</v>
      </c>
      <c r="BL306">
        <v>69.38</v>
      </c>
      <c r="BM306">
        <v>10.41</v>
      </c>
      <c r="BN306">
        <v>79.790000000000006</v>
      </c>
      <c r="BO306">
        <v>79.790000000000006</v>
      </c>
      <c r="BQ306" t="s">
        <v>478</v>
      </c>
      <c r="BR306" t="s">
        <v>389</v>
      </c>
      <c r="BS306" s="2">
        <v>44189</v>
      </c>
      <c r="BT306" s="3">
        <v>0.46527777777777773</v>
      </c>
      <c r="BU306" t="s">
        <v>1065</v>
      </c>
      <c r="BV306" t="s">
        <v>90</v>
      </c>
      <c r="BW306" t="s">
        <v>215</v>
      </c>
      <c r="BX306" t="s">
        <v>1066</v>
      </c>
      <c r="BY306">
        <v>14989.52</v>
      </c>
      <c r="BZ306" t="s">
        <v>321</v>
      </c>
      <c r="CC306" t="s">
        <v>476</v>
      </c>
      <c r="CD306">
        <v>6230</v>
      </c>
      <c r="CE306" t="s">
        <v>88</v>
      </c>
      <c r="CF306" s="2">
        <v>44189</v>
      </c>
      <c r="CI306">
        <v>1</v>
      </c>
      <c r="CJ306">
        <v>1</v>
      </c>
      <c r="CK306">
        <v>21</v>
      </c>
      <c r="CL306" t="s">
        <v>90</v>
      </c>
    </row>
    <row r="307" spans="1:90" x14ac:dyDescent="0.25">
      <c r="A307" t="s">
        <v>72</v>
      </c>
      <c r="B307" t="s">
        <v>73</v>
      </c>
      <c r="C307" t="s">
        <v>74</v>
      </c>
      <c r="E307" t="str">
        <f>"RGAB2001059"</f>
        <v>RGAB2001059</v>
      </c>
      <c r="F307" s="2">
        <v>44187</v>
      </c>
      <c r="G307">
        <v>202106</v>
      </c>
      <c r="H307" t="s">
        <v>1067</v>
      </c>
      <c r="I307" t="s">
        <v>1068</v>
      </c>
      <c r="J307" t="s">
        <v>1069</v>
      </c>
      <c r="K307" t="s">
        <v>78</v>
      </c>
      <c r="L307" t="s">
        <v>75</v>
      </c>
      <c r="M307" t="s">
        <v>76</v>
      </c>
      <c r="N307" t="s">
        <v>77</v>
      </c>
      <c r="O307" t="s">
        <v>313</v>
      </c>
      <c r="P307" t="str">
        <f>"CT063217 CT063221             "</f>
        <v xml:space="preserve">CT063217 CT063221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10.44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G307">
        <v>0</v>
      </c>
      <c r="BH307">
        <v>1</v>
      </c>
      <c r="BI307">
        <v>1.5</v>
      </c>
      <c r="BJ307">
        <v>2.5</v>
      </c>
      <c r="BK307">
        <v>2.5</v>
      </c>
      <c r="BL307">
        <v>109.88</v>
      </c>
      <c r="BM307">
        <v>16.48</v>
      </c>
      <c r="BN307">
        <v>126.36</v>
      </c>
      <c r="BO307">
        <v>126.36</v>
      </c>
      <c r="BQ307" t="s">
        <v>84</v>
      </c>
      <c r="BR307" t="s">
        <v>1070</v>
      </c>
      <c r="BS307" t="s">
        <v>218</v>
      </c>
      <c r="BW307" t="s">
        <v>1071</v>
      </c>
      <c r="BX307" t="s">
        <v>802</v>
      </c>
      <c r="BY307">
        <v>12545.28</v>
      </c>
      <c r="BZ307" t="s">
        <v>321</v>
      </c>
      <c r="CC307" t="s">
        <v>76</v>
      </c>
      <c r="CD307">
        <v>8001</v>
      </c>
      <c r="CE307" t="s">
        <v>1072</v>
      </c>
      <c r="CI307">
        <v>2</v>
      </c>
      <c r="CJ307" t="s">
        <v>218</v>
      </c>
      <c r="CK307">
        <v>23</v>
      </c>
      <c r="CL307" t="s">
        <v>90</v>
      </c>
    </row>
    <row r="308" spans="1:90" x14ac:dyDescent="0.25">
      <c r="A308" t="s">
        <v>72</v>
      </c>
      <c r="B308" t="s">
        <v>73</v>
      </c>
      <c r="C308" t="s">
        <v>74</v>
      </c>
      <c r="E308" t="str">
        <f>"009940256447"</f>
        <v>009940256447</v>
      </c>
      <c r="F308" s="2">
        <v>44195</v>
      </c>
      <c r="G308">
        <v>202106</v>
      </c>
      <c r="H308" t="s">
        <v>75</v>
      </c>
      <c r="I308" t="s">
        <v>76</v>
      </c>
      <c r="J308" t="s">
        <v>219</v>
      </c>
      <c r="K308" t="s">
        <v>78</v>
      </c>
      <c r="L308" t="s">
        <v>105</v>
      </c>
      <c r="M308" t="s">
        <v>106</v>
      </c>
      <c r="N308" t="s">
        <v>1073</v>
      </c>
      <c r="O308" t="s">
        <v>444</v>
      </c>
      <c r="P308" t="str">
        <f>"15155                         "</f>
        <v xml:space="preserve">15155 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26.79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G308">
        <v>0</v>
      </c>
      <c r="BH308">
        <v>1</v>
      </c>
      <c r="BI308">
        <v>8.5</v>
      </c>
      <c r="BJ308">
        <v>12.9</v>
      </c>
      <c r="BK308">
        <v>13</v>
      </c>
      <c r="BL308">
        <v>281.95999999999998</v>
      </c>
      <c r="BM308">
        <v>42.29</v>
      </c>
      <c r="BN308">
        <v>324.25</v>
      </c>
      <c r="BO308">
        <v>324.25</v>
      </c>
      <c r="BQ308" t="s">
        <v>1074</v>
      </c>
      <c r="BR308" t="s">
        <v>389</v>
      </c>
      <c r="BS308" t="s">
        <v>218</v>
      </c>
      <c r="BY308">
        <v>64258.92</v>
      </c>
      <c r="BZ308" t="s">
        <v>1075</v>
      </c>
      <c r="CC308" t="s">
        <v>106</v>
      </c>
      <c r="CD308">
        <v>1515</v>
      </c>
      <c r="CE308" t="s">
        <v>88</v>
      </c>
      <c r="CI308">
        <v>1</v>
      </c>
      <c r="CJ308" t="s">
        <v>218</v>
      </c>
      <c r="CK308">
        <v>31</v>
      </c>
      <c r="CL308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2020-12-31T09:46:47Z</dcterms:created>
  <dcterms:modified xsi:type="dcterms:W3CDTF">2020-12-31T09:53:13Z</dcterms:modified>
</cp:coreProperties>
</file>