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7594EB8-087E-419F-A755-54C7E6E41187}" xr6:coauthVersionLast="47" xr6:coauthVersionMax="47" xr10:uidLastSave="{00000000-0000-0000-0000-000000000000}"/>
  <bookViews>
    <workbookView xWindow="28680" yWindow="-120" windowWidth="20730" windowHeight="11040" xr2:uid="{9FFAECF7-B500-4E25-B6F7-C1DEF53D7E0E}"/>
  </bookViews>
  <sheets>
    <sheet name="sdrascd7-IENOMKE1313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1" i="1" l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<sst xmlns="http://schemas.openxmlformats.org/spreadsheetml/2006/main" count="4373" uniqueCount="852">
  <si>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</si>
  <si>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</si>
  <si>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</si>
  <si>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</si>
  <si>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</si>
  <si>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</si>
  <si>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</si>
  <si>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</si>
  <si>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</si>
  <si>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</si>
  <si>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</si>
  <si>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</si>
  <si>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</si>
  <si>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</si>
  <si>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</si>
  <si>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</si>
  <si>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</si>
  <si>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</si>
  <si>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</si>
  <si>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</si>
  <si>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</si>
  <si>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</si>
  <si>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</si>
  <si>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</si>
  <si>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</si>
  <si>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</si>
  <si>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</si>
  <si>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</si>
  <si>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</si>
  <si>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</si>
  <si>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</si>
  <si>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</si>
  <si>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</si>
  <si>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</si>
  <si>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</si>
  <si>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</si>
  <si>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</si>
  <si>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</si>
  <si>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</si>
  <si>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</si>
  <si>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</si>
  <si>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</si>
  <si>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</si>
  <si>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</si>
  <si>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</si>
  <si>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</si>
  <si>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</si>
  <si>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</si>
  <si>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</si>
  <si>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</si>
  <si>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</si>
  <si>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</si>
  <si>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</si>
  <si>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</si>
  <si>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</si>
  <si>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</si>
  <si>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</si>
  <si>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</si>
  <si>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</si>
  <si>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</si>
  <si>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</si>
  <si>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</si>
  <si>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</si>
  <si>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</si>
  <si>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</si>
  <si>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</si>
  <si>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</si>
  <si>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</si>
  <si>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</si>
  <si>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</si>
  <si>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</si>
  <si>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</si>
  <si>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</si>
  <si>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</si>
  <si>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</si>
  <si>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</si>
  <si>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</si>
  <si>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</si>
  <si>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</si>
  <si>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FOCHV</t>
  </si>
  <si>
    <t>FOCHVILLE</t>
  </si>
  <si>
    <t xml:space="preserve">Leslie Williams Private Hospit     </t>
  </si>
  <si>
    <t>ON1</t>
  </si>
  <si>
    <t>JOHANNAH</t>
  </si>
  <si>
    <t>Jeffrey Jacobs</t>
  </si>
  <si>
    <t xml:space="preserve">judy                          </t>
  </si>
  <si>
    <t>yes</t>
  </si>
  <si>
    <t>FUE / DOC</t>
  </si>
  <si>
    <t xml:space="preserve">POD received from cell 0685621776 M     </t>
  </si>
  <si>
    <t>LYER SUTURES-2</t>
  </si>
  <si>
    <t>no</t>
  </si>
  <si>
    <t xml:space="preserve">RHC MEDICAL SUPPLIES               </t>
  </si>
  <si>
    <t>max</t>
  </si>
  <si>
    <t>POD received from cell 0739570238 M</t>
  </si>
  <si>
    <t>FLYER SUTURES-2</t>
  </si>
  <si>
    <t xml:space="preserve">Disa Med Constantia Pharmacy       </t>
  </si>
  <si>
    <t>MARTIN</t>
  </si>
  <si>
    <t>Martin</t>
  </si>
  <si>
    <t>POD received from cell 0723748549 M</t>
  </si>
  <si>
    <t>BOX SUTURERS-10</t>
  </si>
  <si>
    <t>PINET</t>
  </si>
  <si>
    <t>PINETOWN</t>
  </si>
  <si>
    <t xml:space="preserve">SKYNET DURBAN  DEPOT               </t>
  </si>
  <si>
    <t>LEVENE</t>
  </si>
  <si>
    <t>?</t>
  </si>
  <si>
    <t>SUTURE SAMPLES</t>
  </si>
  <si>
    <t>EAST</t>
  </si>
  <si>
    <t>EAST LONDON</t>
  </si>
  <si>
    <t xml:space="preserve">Frere Hospit                       </t>
  </si>
  <si>
    <t>DBC</t>
  </si>
  <si>
    <t>MZU</t>
  </si>
  <si>
    <t>PARCEL</t>
  </si>
  <si>
    <t>PRETO</t>
  </si>
  <si>
    <t>PRETORIA</t>
  </si>
  <si>
    <t xml:space="preserve">Dr M Hannah                        </t>
  </si>
  <si>
    <t>DR M HANNAH</t>
  </si>
  <si>
    <t>FLYER SUTURES-1</t>
  </si>
  <si>
    <t xml:space="preserve">Life Wilgers Hospital              </t>
  </si>
  <si>
    <t>ANITA</t>
  </si>
  <si>
    <t xml:space="preserve">VINDMED MEDICAL SUPPLIES           </t>
  </si>
  <si>
    <t>ADRI</t>
  </si>
  <si>
    <t>BOX SUTURES-8</t>
  </si>
  <si>
    <t xml:space="preserve">Disa Med Durbanville Pharmacy      </t>
  </si>
  <si>
    <t>JOSEPH</t>
  </si>
  <si>
    <t>Roger</t>
  </si>
  <si>
    <t>POD received from cell 0738726261 M</t>
  </si>
  <si>
    <t>GERMI</t>
  </si>
  <si>
    <t>GERMISTON</t>
  </si>
  <si>
    <t xml:space="preserve">Carlin Medical                     </t>
  </si>
  <si>
    <t xml:space="preserve">GABLER MEDICAL                     </t>
  </si>
  <si>
    <t>JEFFREY</t>
  </si>
  <si>
    <t>Bertha Samurino</t>
  </si>
  <si>
    <t>Reuben</t>
  </si>
  <si>
    <t>POD received from cell 0659386993 M</t>
  </si>
  <si>
    <t>Flyer</t>
  </si>
  <si>
    <t>BLOE1</t>
  </si>
  <si>
    <t>BLOEMFONTEIN</t>
  </si>
  <si>
    <t xml:space="preserve">GABLE MEDICAL                      </t>
  </si>
  <si>
    <t>KIM GRAUSO</t>
  </si>
  <si>
    <t>TRACEY COETZEE</t>
  </si>
  <si>
    <t>FUE / doc</t>
  </si>
  <si>
    <t xml:space="preserve">Pelonomi Hospit                    </t>
  </si>
  <si>
    <t>PHY</t>
  </si>
  <si>
    <t>Tebogo</t>
  </si>
  <si>
    <t>POD received from cell 0833639682 M</t>
  </si>
  <si>
    <t xml:space="preserve">BOX SUTU                      </t>
  </si>
  <si>
    <t xml:space="preserve">New Paradigm Electronics           </t>
  </si>
  <si>
    <t>CARLI</t>
  </si>
  <si>
    <t>carli oosthuisen</t>
  </si>
  <si>
    <t>POD received from cell 0823615061 M</t>
  </si>
  <si>
    <t xml:space="preserve">FLYER ME                      </t>
  </si>
  <si>
    <t xml:space="preserve">BUSAMED BRAM FISHER INT AIRPOR     </t>
  </si>
  <si>
    <t>RENALDO</t>
  </si>
  <si>
    <t>TZANE</t>
  </si>
  <si>
    <t>TZANEEN</t>
  </si>
  <si>
    <t xml:space="preserve">LETABA HOSPITAL                    </t>
  </si>
  <si>
    <t xml:space="preserve">pilwane                       </t>
  </si>
  <si>
    <t xml:space="preserve">POD received from cell 0729380892 M     </t>
  </si>
  <si>
    <t xml:space="preserve">BUSAMED HILLCREST PRIVATE HOSP     </t>
  </si>
  <si>
    <t>sanele</t>
  </si>
  <si>
    <t>POD received from cell 0674189363 M</t>
  </si>
  <si>
    <t>RUSTE</t>
  </si>
  <si>
    <t>RUSTENBURG</t>
  </si>
  <si>
    <t xml:space="preserve">Rustenburg Medicare Private Ho     </t>
  </si>
  <si>
    <t>VICTOR</t>
  </si>
  <si>
    <t>Boitshoki</t>
  </si>
  <si>
    <t>POD received from cell 0781730799 M</t>
  </si>
  <si>
    <t>BOX SUTURES-10</t>
  </si>
  <si>
    <t>PIET2</t>
  </si>
  <si>
    <t>PIETERSBURG</t>
  </si>
  <si>
    <t xml:space="preserve">Mediclinic Limpopo                 </t>
  </si>
  <si>
    <t>VINOLIAH</t>
  </si>
  <si>
    <t>Thabo</t>
  </si>
  <si>
    <t>POD received from cell 0762500778 M</t>
  </si>
  <si>
    <t>BOX SUTURES-20</t>
  </si>
  <si>
    <t>MIDRA</t>
  </si>
  <si>
    <t>MIDRAND</t>
  </si>
  <si>
    <t xml:space="preserve">Northrand Animal Clinic            </t>
  </si>
  <si>
    <t>NIKITA</t>
  </si>
  <si>
    <t>Ashley</t>
  </si>
  <si>
    <t>POD received from cell 0605335750 M</t>
  </si>
  <si>
    <t>FLYER SUTURES-3</t>
  </si>
  <si>
    <t>DURBA</t>
  </si>
  <si>
    <t>DURBAN</t>
  </si>
  <si>
    <t xml:space="preserve">Lake Smit   Partners               </t>
  </si>
  <si>
    <t>SR SHERRY</t>
  </si>
  <si>
    <t>C SMIT</t>
  </si>
  <si>
    <t>POD received from cell 0716311909 M</t>
  </si>
  <si>
    <t>FLYER SUTURES-5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</si>
  <si>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</si>
  <si>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</si>
  <si>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</si>
  <si>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</si>
  <si>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</si>
  <si>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</si>
  <si>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 xml:space="preserve">AHMED Al-Kadi Private Hospital     </t>
  </si>
  <si>
    <t>Cassim</t>
  </si>
  <si>
    <t>Brandon</t>
  </si>
  <si>
    <t>Late Linehaul Delayed Beyond Skynet Control</t>
  </si>
  <si>
    <t>ntm</t>
  </si>
  <si>
    <t>POD received from cell 0782094127 M</t>
  </si>
  <si>
    <t>BOX LINERS-100 BOX LINERS-100</t>
  </si>
  <si>
    <t xml:space="preserve">Multicare Medical                  </t>
  </si>
  <si>
    <t>CHANTELLE</t>
  </si>
  <si>
    <t>Tabitha</t>
  </si>
  <si>
    <t>POD received from cell 0736418208 M</t>
  </si>
  <si>
    <t xml:space="preserve">DISA MED DURBANVILLE PHARMACY      </t>
  </si>
  <si>
    <t>JEFFREY JACOBS</t>
  </si>
  <si>
    <t>created only</t>
  </si>
  <si>
    <t>DOC / DOC / FUE / INS</t>
  </si>
  <si>
    <t>STEL2</t>
  </si>
  <si>
    <t>STELLENBOSCH</t>
  </si>
  <si>
    <t xml:space="preserve">Disa Med Stellenbosch              </t>
  </si>
  <si>
    <t>Juanel</t>
  </si>
  <si>
    <t>rauni</t>
  </si>
  <si>
    <t>POD received from cell 0678518887 M</t>
  </si>
  <si>
    <t>BOX SUTURES-7</t>
  </si>
  <si>
    <t>WELKO</t>
  </si>
  <si>
    <t>WELKOM</t>
  </si>
  <si>
    <t xml:space="preserve">Meulen Pharmacy                    </t>
  </si>
  <si>
    <t>Neil</t>
  </si>
  <si>
    <t>Vincent</t>
  </si>
  <si>
    <t>POD received from cell 0637402252 M</t>
  </si>
  <si>
    <t>Box Sutures-27</t>
  </si>
  <si>
    <t xml:space="preserve">GABLER  MEDICAL                    </t>
  </si>
  <si>
    <t>JULIAN ISAACS</t>
  </si>
  <si>
    <t>MONIQUE MOSTERT</t>
  </si>
  <si>
    <t>.</t>
  </si>
  <si>
    <t xml:space="preserve">Chem-Med                           </t>
  </si>
  <si>
    <t>MANDY</t>
  </si>
  <si>
    <t>doris</t>
  </si>
  <si>
    <t>POD received from cell 0748817308 M</t>
  </si>
  <si>
    <t xml:space="preserve">MAMELODI REGIONAL HOSPITAL         </t>
  </si>
  <si>
    <t>PATRICIA</t>
  </si>
  <si>
    <t>MAMELODI REGIONAL HOSPITA</t>
  </si>
  <si>
    <t>POD received from cell 0631521874 M</t>
  </si>
  <si>
    <t>VERWO</t>
  </si>
  <si>
    <t>CENTURION</t>
  </si>
  <si>
    <t xml:space="preserve">Arrabon Distribution               </t>
  </si>
  <si>
    <t>Maree</t>
  </si>
  <si>
    <t>POD received from cell 0826975382 M</t>
  </si>
  <si>
    <t xml:space="preserve">BOX MED                       </t>
  </si>
  <si>
    <t>ROODE</t>
  </si>
  <si>
    <t>ROODEPOORT</t>
  </si>
  <si>
    <t xml:space="preserve">Helderkruin Veterinary Clinic      </t>
  </si>
  <si>
    <t>DONNE</t>
  </si>
  <si>
    <t xml:space="preserve">anel                          </t>
  </si>
  <si>
    <t xml:space="preserve">POD received from cell 0659987607 M     </t>
  </si>
  <si>
    <t xml:space="preserve">Med Pak cc TA                      </t>
  </si>
  <si>
    <t>KYLE</t>
  </si>
  <si>
    <t>NTUTHUKO</t>
  </si>
  <si>
    <t>POD received from cell 0661437222 M</t>
  </si>
  <si>
    <t xml:space="preserve">FLYER SU                      </t>
  </si>
  <si>
    <t>PHY J COMBRINK</t>
  </si>
  <si>
    <t xml:space="preserve">National District Hosp.            </t>
  </si>
  <si>
    <t>THE PHARMNACIST</t>
  </si>
  <si>
    <t>ILLEG</t>
  </si>
  <si>
    <t>JAGER</t>
  </si>
  <si>
    <t>JAGERSFONTEIN</t>
  </si>
  <si>
    <t xml:space="preserve">Jagersfontein Hospit               </t>
  </si>
  <si>
    <t>JACO</t>
  </si>
  <si>
    <t>T Ngcangee</t>
  </si>
  <si>
    <t>POD received from cell 0813493047 M</t>
  </si>
  <si>
    <t>FRAN1</t>
  </si>
  <si>
    <t>FRANKFORT</t>
  </si>
  <si>
    <t xml:space="preserve">Frankfort Hospit                   </t>
  </si>
  <si>
    <t>STORES</t>
  </si>
  <si>
    <t xml:space="preserve">LPPD WAREHOUSE                     </t>
  </si>
  <si>
    <t>N EBRAHIM</t>
  </si>
  <si>
    <t>manganyi</t>
  </si>
  <si>
    <t>POD received from cell 0817875941 M</t>
  </si>
  <si>
    <t>POTGI</t>
  </si>
  <si>
    <t>POTGIETERSRUS</t>
  </si>
  <si>
    <t xml:space="preserve">Mokopane Hospit                    </t>
  </si>
  <si>
    <t>mongane</t>
  </si>
  <si>
    <t>RICHA</t>
  </si>
  <si>
    <t>RICHARDS BAY</t>
  </si>
  <si>
    <t xml:space="preserve">Richards Bay Medical Institute     </t>
  </si>
  <si>
    <t>CHARLENE</t>
  </si>
  <si>
    <t xml:space="preserve">Nipho                         </t>
  </si>
  <si>
    <t xml:space="preserve">POD received from cell 0795550703 M     </t>
  </si>
  <si>
    <t xml:space="preserve">BOX LINE                      </t>
  </si>
  <si>
    <t>PORT3</t>
  </si>
  <si>
    <t>PORT ELIZABETH</t>
  </si>
  <si>
    <t xml:space="preserve">EDGE DAY HOPITAL                   </t>
  </si>
  <si>
    <t>TYRIQUE</t>
  </si>
  <si>
    <t>A Heroldt</t>
  </si>
  <si>
    <t>POD received from cell 0634843728 M</t>
  </si>
  <si>
    <t xml:space="preserve">MILLNERS DENTAL SUPPLIERS          </t>
  </si>
  <si>
    <t>Rashied</t>
  </si>
  <si>
    <t>lizel</t>
  </si>
  <si>
    <t>POD received from cell 0603198585 M</t>
  </si>
  <si>
    <t xml:space="preserve">Zuid Afrikaanse Hospit             </t>
  </si>
  <si>
    <t>NEL MARE</t>
  </si>
  <si>
    <t>Christopher  Pharmacy</t>
  </si>
  <si>
    <t>POD received from cell 0727824353 M</t>
  </si>
  <si>
    <t>FLYER SUTURES-1 FLYER SUTURES-1</t>
  </si>
  <si>
    <t>Tyrque</t>
  </si>
  <si>
    <t>POD received from cell 0814739791 M</t>
  </si>
  <si>
    <t>FLYER SUTURES-2 FLYER SUTURES-2</t>
  </si>
  <si>
    <t xml:space="preserve">LYNS VET SUPPLIES                  </t>
  </si>
  <si>
    <t>LYN</t>
  </si>
  <si>
    <t>SM Whittaker</t>
  </si>
  <si>
    <t>FLYER SUTURES-4</t>
  </si>
  <si>
    <t>BENON</t>
  </si>
  <si>
    <t>BENONI</t>
  </si>
  <si>
    <t xml:space="preserve">MMC BENONI DAY HOSPITAL            </t>
  </si>
  <si>
    <t>Salmaan</t>
  </si>
  <si>
    <t>POD received from cell 0680067827 M</t>
  </si>
  <si>
    <t>FLYER SUTURES-6 FLYER SUTURES-6</t>
  </si>
  <si>
    <t>JOHAN</t>
  </si>
  <si>
    <t>JOHANNESBURG</t>
  </si>
  <si>
    <t xml:space="preserve">Life Carstenhof Hoispital          </t>
  </si>
  <si>
    <t>ROSCHELLE</t>
  </si>
  <si>
    <t>Khomotso</t>
  </si>
  <si>
    <t>POD received from cell 0728173084 M</t>
  </si>
  <si>
    <t>TRICH</t>
  </si>
  <si>
    <t>TRICHARDT</t>
  </si>
  <si>
    <t xml:space="preserve">Mediclinic Highveld                </t>
  </si>
  <si>
    <t>MARIETJIE</t>
  </si>
  <si>
    <t>Mediclinic Highveld</t>
  </si>
  <si>
    <t>POD received from cell 0822301910 M</t>
  </si>
  <si>
    <t>FLYER SUTURES-5 FLYER SUTURES-5</t>
  </si>
  <si>
    <t xml:space="preserve">Nelson Mandela Childrens Hospi     </t>
  </si>
  <si>
    <t>EPHRAIM</t>
  </si>
  <si>
    <t>amogelang</t>
  </si>
  <si>
    <t>Consignee not available)</t>
  </si>
  <si>
    <t>mmd</t>
  </si>
  <si>
    <t>POD received from cell 0810363753 M</t>
  </si>
  <si>
    <t>BOX SUTURES-10 BOX SUTURES-10</t>
  </si>
  <si>
    <t xml:space="preserve">Durbanville Vet                    </t>
  </si>
  <si>
    <t>SR JANET</t>
  </si>
  <si>
    <t>Belinda</t>
  </si>
  <si>
    <t>RASHIED</t>
  </si>
  <si>
    <t>ALBE2</t>
  </si>
  <si>
    <t>ALBERTON</t>
  </si>
  <si>
    <t xml:space="preserve">Eye Ear Prop                       </t>
  </si>
  <si>
    <t>Freedom</t>
  </si>
  <si>
    <t>POD received from cell 0677793530 M</t>
  </si>
  <si>
    <t>FLYER MED EQUIPMEN FLYER MED EQUIPMEN</t>
  </si>
  <si>
    <t>alison</t>
  </si>
  <si>
    <t>KIMBE</t>
  </si>
  <si>
    <t>KIMBERLEY</t>
  </si>
  <si>
    <t xml:space="preserve">Mediclinic Gariep                  </t>
  </si>
  <si>
    <t>BIA</t>
  </si>
  <si>
    <t xml:space="preserve">ISMIAL                        </t>
  </si>
  <si>
    <t xml:space="preserve">POD received from cell 0797161623 M     </t>
  </si>
  <si>
    <t>FLYER SUTURES-3 FLYER SUTURES-3</t>
  </si>
  <si>
    <t>STRAN</t>
  </si>
  <si>
    <t>STRAND</t>
  </si>
  <si>
    <t xml:space="preserve">PAARDEVLEI SPECIALIST MEDICAL      </t>
  </si>
  <si>
    <t>ziya</t>
  </si>
  <si>
    <t>POD received from cell 0642924915 M</t>
  </si>
  <si>
    <t xml:space="preserve">SKYNET DURBAN DEPOT                </t>
  </si>
  <si>
    <t>PREETHUM</t>
  </si>
  <si>
    <t xml:space="preserve">LEVENE                        </t>
  </si>
  <si>
    <t xml:space="preserve">                                        </t>
  </si>
  <si>
    <t>FLYER DOCUMENTS BOX SUTURES-10 FLYER DOCUMENTS BO</t>
  </si>
  <si>
    <t>judel</t>
  </si>
  <si>
    <t>POD received from cell 0713186291 M</t>
  </si>
  <si>
    <t>FLYER SUTURES-4 FLYER SUTURES-4</t>
  </si>
  <si>
    <t xml:space="preserve">Netcare Park Lane Pharmacy         </t>
  </si>
  <si>
    <t>MAIN HY</t>
  </si>
  <si>
    <t>KGAUGELO</t>
  </si>
  <si>
    <t>nch</t>
  </si>
  <si>
    <t>POD received from cell 0834186909 M</t>
  </si>
  <si>
    <t>ROBER</t>
  </si>
  <si>
    <t>ROBERTSON</t>
  </si>
  <si>
    <t xml:space="preserve">CORNERSTONE VET SERVICES           </t>
  </si>
  <si>
    <t>M Van der mooste</t>
  </si>
  <si>
    <t>POD received from cell 0608104719 M</t>
  </si>
  <si>
    <t>FLYER SUTURES-6</t>
  </si>
  <si>
    <t xml:space="preserve">Mediclinic Sandton Pharmacy        </t>
  </si>
  <si>
    <t>COMFORT PHY</t>
  </si>
  <si>
    <t xml:space="preserve">lindani                       </t>
  </si>
  <si>
    <t xml:space="preserve">POD received from cell 0697385380 M     </t>
  </si>
  <si>
    <t>BOX SUTURES-8 BOX SUTURES-8</t>
  </si>
  <si>
    <t xml:space="preserve">asanda                        </t>
  </si>
  <si>
    <t xml:space="preserve">POD received from cell 0723748549 M     </t>
  </si>
  <si>
    <t>ELLIS</t>
  </si>
  <si>
    <t>ELLISRAS</t>
  </si>
  <si>
    <t xml:space="preserve">Mediclinic Lephalale Pharmacy      </t>
  </si>
  <si>
    <t>ELMARIE</t>
  </si>
  <si>
    <t>Ria vorster</t>
  </si>
  <si>
    <t>POD received from cell 0714831706 M</t>
  </si>
  <si>
    <t>PAARL</t>
  </si>
  <si>
    <t xml:space="preserve">Vetscape                           </t>
  </si>
  <si>
    <t>NINA</t>
  </si>
  <si>
    <t>D TRUTER</t>
  </si>
  <si>
    <t>Missed cutoff</t>
  </si>
  <si>
    <t>NGF</t>
  </si>
  <si>
    <t>POD received from cell 0737385729 M</t>
  </si>
  <si>
    <t>BOX SUTURES-30</t>
  </si>
  <si>
    <t xml:space="preserve">Surgical Systems                   </t>
  </si>
  <si>
    <t>ABBY</t>
  </si>
  <si>
    <t xml:space="preserve">abby                          </t>
  </si>
  <si>
    <t xml:space="preserve">POD received from cell 0738058187 M     </t>
  </si>
  <si>
    <t xml:space="preserve">Ortho Design                       </t>
  </si>
  <si>
    <t>Jonine</t>
  </si>
  <si>
    <t>D Craig</t>
  </si>
  <si>
    <t>POD received from cell 0723940461 M</t>
  </si>
  <si>
    <t>Box Med Equipmen Box Med Equipmen</t>
  </si>
  <si>
    <t xml:space="preserve">Netcare St Augustine Hosp.         </t>
  </si>
  <si>
    <t>MAIN THEATRE</t>
  </si>
  <si>
    <t>NITESH</t>
  </si>
  <si>
    <t>GEORG</t>
  </si>
  <si>
    <t>GEORGE</t>
  </si>
  <si>
    <t xml:space="preserve">WC Health George Hospit            </t>
  </si>
  <si>
    <t>ANTOLENE</t>
  </si>
  <si>
    <t>Sam</t>
  </si>
  <si>
    <t>POD received from cell 0849215600 M</t>
  </si>
  <si>
    <t xml:space="preserve">Netcare Blaauwberg Hospit          </t>
  </si>
  <si>
    <t xml:space="preserve">Quinton                       </t>
  </si>
  <si>
    <t xml:space="preserve">POD received from cell 0693852220 M     </t>
  </si>
  <si>
    <t>Matshidiso</t>
  </si>
  <si>
    <t>POD received from cell 0697139731 M</t>
  </si>
  <si>
    <t>MOSSE</t>
  </si>
  <si>
    <t>MOSSEL BAY</t>
  </si>
  <si>
    <t xml:space="preserve">LIFE BAYVIEW Hospit                </t>
  </si>
  <si>
    <t>TANIA</t>
  </si>
  <si>
    <t>Julian</t>
  </si>
  <si>
    <t>POD received from cell 0847800788 M</t>
  </si>
  <si>
    <t xml:space="preserve">Urology Hospit Pharma              </t>
  </si>
  <si>
    <t>CHARMAINE</t>
  </si>
  <si>
    <t>Kenneth  Pharmacy</t>
  </si>
  <si>
    <t>BOX SUTURES-1 BOX SUTURES-1</t>
  </si>
  <si>
    <t>NELSP</t>
  </si>
  <si>
    <t>NELSPRUIT</t>
  </si>
  <si>
    <t xml:space="preserve">MEDICLINIC NELSPRUIT               </t>
  </si>
  <si>
    <t>MARIAANMOLL</t>
  </si>
  <si>
    <t>KEDIBOE</t>
  </si>
  <si>
    <t>m mall</t>
  </si>
  <si>
    <t>POD received from cell 0647756476 M</t>
  </si>
  <si>
    <t>TRACEY COETZE</t>
  </si>
  <si>
    <t>COETZEE</t>
  </si>
  <si>
    <t>RONEL DE HAAN</t>
  </si>
  <si>
    <t xml:space="preserve">MILNERS DENTAL SUPPLIES            </t>
  </si>
  <si>
    <t>Lizel</t>
  </si>
  <si>
    <t xml:space="preserve">Box Sutu                      </t>
  </si>
  <si>
    <t>GROBL</t>
  </si>
  <si>
    <t>GROBLERSDAL</t>
  </si>
  <si>
    <t xml:space="preserve">ST RITAS HOPITAL                   </t>
  </si>
  <si>
    <t>Stores</t>
  </si>
  <si>
    <t>mokobaki</t>
  </si>
  <si>
    <t>POD received from cell 0791933005 M</t>
  </si>
  <si>
    <t>N Ebrahim</t>
  </si>
  <si>
    <t>sewela</t>
  </si>
  <si>
    <t>POD received from cell 0712423614 M</t>
  </si>
  <si>
    <t xml:space="preserve">PHARMACY DEPOT BLOEMFONTEIN        </t>
  </si>
  <si>
    <t>JENNY</t>
  </si>
  <si>
    <t xml:space="preserve">Nelspruit Surgiclinic              </t>
  </si>
  <si>
    <t>Karen</t>
  </si>
  <si>
    <t>dudu</t>
  </si>
  <si>
    <t>Box Sutures-8</t>
  </si>
  <si>
    <t>CERES</t>
  </si>
  <si>
    <t xml:space="preserve">Ceres Hospit                       </t>
  </si>
  <si>
    <t>R Cronje</t>
  </si>
  <si>
    <t>gift</t>
  </si>
  <si>
    <t>POD received from cell 0781876453 M</t>
  </si>
  <si>
    <t>Box Sutures-18</t>
  </si>
  <si>
    <t xml:space="preserve">DR H J STRYDOM                     </t>
  </si>
  <si>
    <t>Letitia</t>
  </si>
  <si>
    <t>Vanessa</t>
  </si>
  <si>
    <t>POD received from cell 0711711010 M</t>
  </si>
  <si>
    <t>Flyer Sutures-8</t>
  </si>
  <si>
    <t xml:space="preserve">DR RHOODIE GARRANA                 </t>
  </si>
  <si>
    <t>Mary Sue</t>
  </si>
  <si>
    <t xml:space="preserve">MARY SUE                      </t>
  </si>
  <si>
    <t>Flyer Sutures-6</t>
  </si>
  <si>
    <t>UMHLA</t>
  </si>
  <si>
    <t>UMHLANGA ROCKS</t>
  </si>
  <si>
    <t xml:space="preserve">Umhlanga Veterinary Clinic         </t>
  </si>
  <si>
    <t>Adri</t>
  </si>
  <si>
    <t>Kerry</t>
  </si>
  <si>
    <t>POD received from cell 0834941426 M</t>
  </si>
  <si>
    <t>Flyer Sutures-5</t>
  </si>
  <si>
    <t xml:space="preserve">ROYAL BUFFALO SPECIALIST HOSPI     </t>
  </si>
  <si>
    <t>sivuyile</t>
  </si>
  <si>
    <t>POD received from cell 0732794063 M</t>
  </si>
  <si>
    <t xml:space="preserve">Ascot Park Dispensary - Hospif     </t>
  </si>
  <si>
    <t xml:space="preserve">kiran                         </t>
  </si>
  <si>
    <t xml:space="preserve">POD received from cell 0658550146 M     </t>
  </si>
  <si>
    <t>Flyer Suture-1</t>
  </si>
  <si>
    <t>Abby</t>
  </si>
  <si>
    <t>abby</t>
  </si>
  <si>
    <t>POD received from cell 0738058187 M</t>
  </si>
  <si>
    <t>Box Sutures-16</t>
  </si>
  <si>
    <t>VINCENT</t>
  </si>
  <si>
    <t>Box Sutures-2</t>
  </si>
  <si>
    <t xml:space="preserve">mampew                        </t>
  </si>
  <si>
    <t xml:space="preserve">The Surgical Institute             </t>
  </si>
  <si>
    <t>Valencia</t>
  </si>
  <si>
    <t>Lerato</t>
  </si>
  <si>
    <t>Box Sutures-15</t>
  </si>
  <si>
    <t>SOME2</t>
  </si>
  <si>
    <t>SOMERSET WEST</t>
  </si>
  <si>
    <t xml:space="preserve">SUMMERHILL SURGICAL CENTRE         </t>
  </si>
  <si>
    <t>Ahliah</t>
  </si>
  <si>
    <t>peter</t>
  </si>
  <si>
    <t>POD received from cell 0622930487 M</t>
  </si>
  <si>
    <t>Flyer Sutures-1</t>
  </si>
  <si>
    <t>BOKSB</t>
  </si>
  <si>
    <t>BOKSBURG</t>
  </si>
  <si>
    <t xml:space="preserve">Clinix Botshelong Hospit           </t>
  </si>
  <si>
    <t>Mduduzi</t>
  </si>
  <si>
    <t>HND / FUE / DOC</t>
  </si>
  <si>
    <t>POD received from cell 0676857615 M</t>
  </si>
  <si>
    <t>Flyer Sutures-4</t>
  </si>
  <si>
    <t xml:space="preserve">CURE DAY HOSPITALS FORESHORE       </t>
  </si>
  <si>
    <t>charl</t>
  </si>
  <si>
    <t>POD received from cell 0828579506 M</t>
  </si>
  <si>
    <t xml:space="preserve">PARKMORE VETERINARY CLINIC         </t>
  </si>
  <si>
    <t>Thandi</t>
  </si>
  <si>
    <t>POD received from cell 0663915760 M</t>
  </si>
  <si>
    <t>Flyer Sutures-2</t>
  </si>
  <si>
    <t>WHITT</t>
  </si>
  <si>
    <t>WHITTELSEA</t>
  </si>
  <si>
    <t xml:space="preserve">HEWU Hospit                        </t>
  </si>
  <si>
    <t>smile</t>
  </si>
  <si>
    <t>Asanda</t>
  </si>
  <si>
    <t>POD received from cell 0813552012 M</t>
  </si>
  <si>
    <t xml:space="preserve">Mediclinic Stellenbosch Pharma     </t>
  </si>
  <si>
    <t xml:space="preserve">rathabile                     </t>
  </si>
  <si>
    <t xml:space="preserve">POD received from cell 0622930487 M     </t>
  </si>
  <si>
    <t>BISHO</t>
  </si>
  <si>
    <t xml:space="preserve">SS Gida Hospit                     </t>
  </si>
  <si>
    <t>Stores Department</t>
  </si>
  <si>
    <t>noluphiwo</t>
  </si>
  <si>
    <t>Box Sutures-20</t>
  </si>
  <si>
    <t xml:space="preserve">Impala Platinum Mines              </t>
  </si>
  <si>
    <t>Linda</t>
  </si>
  <si>
    <t>Leornard</t>
  </si>
  <si>
    <t>POD received from cell 0676671788 M</t>
  </si>
  <si>
    <t>Box Sutures-19</t>
  </si>
  <si>
    <t xml:space="preserve">Imvula Medical                     </t>
  </si>
  <si>
    <t>Lydia</t>
  </si>
  <si>
    <t>rixile</t>
  </si>
  <si>
    <t>POD received from cell 0790678352 M</t>
  </si>
  <si>
    <t>Box Sutures-13</t>
  </si>
  <si>
    <t xml:space="preserve">DR MA HENRY AND ASSOCIATED NO1     </t>
  </si>
  <si>
    <t>Aziza</t>
  </si>
  <si>
    <t xml:space="preserve">Charlene                      </t>
  </si>
  <si>
    <t xml:space="preserve">POD received from cell 0735647467 M     </t>
  </si>
  <si>
    <t xml:space="preserve">Life St Dominic s                  </t>
  </si>
  <si>
    <t>MONIQUE DIEDERICKS</t>
  </si>
  <si>
    <t>Olwerthu Kes</t>
  </si>
  <si>
    <t>Monique</t>
  </si>
  <si>
    <t>POD received from cell 0766983980 M</t>
  </si>
  <si>
    <t>Box</t>
  </si>
  <si>
    <t>SANDT</t>
  </si>
  <si>
    <t>SANDTON</t>
  </si>
  <si>
    <t xml:space="preserve">GESA MEDICAL SUPPLIERS - PIA       </t>
  </si>
  <si>
    <t>George</t>
  </si>
  <si>
    <t>MICHELLE FICK</t>
  </si>
  <si>
    <t xml:space="preserve">Netcare Pretoria East PHY          </t>
  </si>
  <si>
    <t>PHARMACY</t>
  </si>
  <si>
    <t>Maria</t>
  </si>
  <si>
    <t>POD received from cell 0799807542 M</t>
  </si>
  <si>
    <t>SPRI3</t>
  </si>
  <si>
    <t>SPRINGS</t>
  </si>
  <si>
    <t xml:space="preserve">Life Springs Parkland Hospital     </t>
  </si>
  <si>
    <t>Armand</t>
  </si>
  <si>
    <t>POD received from cell 0609039667 M</t>
  </si>
  <si>
    <t xml:space="preserve">Netcare St Augustine s Hospita     </t>
  </si>
  <si>
    <t>PATRICK</t>
  </si>
  <si>
    <t>FLYER SUTURE-1</t>
  </si>
  <si>
    <t xml:space="preserve">Netcare The Bay Hospit             </t>
  </si>
  <si>
    <t>MAIN</t>
  </si>
  <si>
    <t>CINDY</t>
  </si>
  <si>
    <t>POD received from cell 0795550703 M</t>
  </si>
  <si>
    <t xml:space="preserve">Life St Georges Hospit             </t>
  </si>
  <si>
    <t>LOLETTA</t>
  </si>
  <si>
    <t>Anathi</t>
  </si>
  <si>
    <t>MIDD2</t>
  </si>
  <si>
    <t>MIDDELBURG (Mpumalanga)</t>
  </si>
  <si>
    <t xml:space="preserve">Cosmos Hospital Pharmacy           </t>
  </si>
  <si>
    <t>NINETTE</t>
  </si>
  <si>
    <t xml:space="preserve">lebogang                      </t>
  </si>
  <si>
    <t xml:space="preserve">POD received from cell 0793866786 M     </t>
  </si>
  <si>
    <t xml:space="preserve">THE CROMPTON HOSPITAL PHY          </t>
  </si>
  <si>
    <t>HAZEL</t>
  </si>
  <si>
    <t>sahil</t>
  </si>
  <si>
    <t>POD received from cell 0767994841 M</t>
  </si>
  <si>
    <t>MARGA</t>
  </si>
  <si>
    <t>MARGATE</t>
  </si>
  <si>
    <t xml:space="preserve">NETCARE MARGATE                    </t>
  </si>
  <si>
    <t>LYDIA</t>
  </si>
  <si>
    <t>pmo</t>
  </si>
  <si>
    <t xml:space="preserve">NETCARE POLOKWANE PHARMACY         </t>
  </si>
  <si>
    <t>martin</t>
  </si>
  <si>
    <t>BOX SUTURE-1</t>
  </si>
  <si>
    <t xml:space="preserve">Life Peglerae Hospit               </t>
  </si>
  <si>
    <t>SONIQUE</t>
  </si>
  <si>
    <t>Johanna</t>
  </si>
  <si>
    <t xml:space="preserve">ST DOMINICS DISPENSARY             </t>
  </si>
  <si>
    <t>BRETT</t>
  </si>
  <si>
    <t>odwa</t>
  </si>
  <si>
    <t>POD received from cell 0780568122 M</t>
  </si>
  <si>
    <t xml:space="preserve">Life Fourways Hospital             </t>
  </si>
  <si>
    <t>CHIDO</t>
  </si>
  <si>
    <t>KEISH</t>
  </si>
  <si>
    <t>POD received from cell 0635539792 M</t>
  </si>
  <si>
    <t>VRED3</t>
  </si>
  <si>
    <t>VREDENBURG</t>
  </si>
  <si>
    <t xml:space="preserve">West Coast Private Hospit          </t>
  </si>
  <si>
    <t>ELNETTE</t>
  </si>
  <si>
    <t>West Coast Private Hospit</t>
  </si>
  <si>
    <t>POD received from cell 0636857162 M</t>
  </si>
  <si>
    <t xml:space="preserve">Tzaneen Private Hospit             </t>
  </si>
  <si>
    <t>MARUIS</t>
  </si>
  <si>
    <t>Tzaneen Private Hospital</t>
  </si>
  <si>
    <t>POD received from cell 0729380892 M</t>
  </si>
  <si>
    <t>BOX SUTURES-18</t>
  </si>
  <si>
    <t>JUANEL</t>
  </si>
  <si>
    <t xml:space="preserve">CURE DAY HOSPITALS PAARL           </t>
  </si>
  <si>
    <t xml:space="preserve">Donovan                       </t>
  </si>
  <si>
    <t xml:space="preserve">POD received from cell 0671392487 M     </t>
  </si>
  <si>
    <t xml:space="preserve">Life Westville Hospital Phy        </t>
  </si>
  <si>
    <t>ANUSHA</t>
  </si>
  <si>
    <t>Christopher</t>
  </si>
  <si>
    <t>BETHL</t>
  </si>
  <si>
    <t>BETHLEHEM</t>
  </si>
  <si>
    <t xml:space="preserve">Phekolong Hospit                   </t>
  </si>
  <si>
    <t>A SCHNEIDER</t>
  </si>
  <si>
    <t xml:space="preserve">monique                       </t>
  </si>
  <si>
    <t xml:space="preserve">POD received from cell 0633539650 M     </t>
  </si>
  <si>
    <t>BOX SUTURES-35</t>
  </si>
  <si>
    <t>Late linehaul</t>
  </si>
  <si>
    <t>san</t>
  </si>
  <si>
    <t>SAMPLE SUTURE</t>
  </si>
  <si>
    <t>MONIQUE KEDIBONE</t>
  </si>
  <si>
    <t>patricia</t>
  </si>
  <si>
    <t>POD received from cell 0649538281 M</t>
  </si>
  <si>
    <t>MED EQUIPMENT</t>
  </si>
  <si>
    <t xml:space="preserve">SKYNET BLOEMFONTEIN                </t>
  </si>
  <si>
    <t>TRACY</t>
  </si>
  <si>
    <t>T COETZEE</t>
  </si>
  <si>
    <t>Hold for Collection</t>
  </si>
  <si>
    <t>THE</t>
  </si>
  <si>
    <t>Nokuzola</t>
  </si>
  <si>
    <t xml:space="preserve">DR Roger Graham                    </t>
  </si>
  <si>
    <t>SR BETS</t>
  </si>
  <si>
    <t xml:space="preserve">B snyman                      </t>
  </si>
  <si>
    <t>BRIT1</t>
  </si>
  <si>
    <t>BRITS</t>
  </si>
  <si>
    <t xml:space="preserve">DISA MED PHARMACY BRITS            </t>
  </si>
  <si>
    <t>JOHANNA</t>
  </si>
  <si>
    <t>Onicca</t>
  </si>
  <si>
    <t>POD received from cell 0790934153 M</t>
  </si>
  <si>
    <t xml:space="preserve">Witbank Veterinary Hospit          </t>
  </si>
  <si>
    <t>MELANDRE</t>
  </si>
  <si>
    <t xml:space="preserve">Julian                        </t>
  </si>
  <si>
    <t xml:space="preserve">Tshepo Themba Clinix - Dispens     </t>
  </si>
  <si>
    <t>GLADNESS</t>
  </si>
  <si>
    <t>Vhutshilo</t>
  </si>
  <si>
    <t>POD received from cell 0812683489 M</t>
  </si>
  <si>
    <t xml:space="preserve">GABLER                             </t>
  </si>
  <si>
    <t>MONIQUE</t>
  </si>
  <si>
    <t>EMPAN</t>
  </si>
  <si>
    <t>EMPANGENI</t>
  </si>
  <si>
    <t xml:space="preserve">Cerdak                             </t>
  </si>
  <si>
    <t>JEANIE</t>
  </si>
  <si>
    <t>Sarika</t>
  </si>
  <si>
    <t>POD received from cell 0823322696 M</t>
  </si>
  <si>
    <t xml:space="preserve">Imvula Healthcare Logistics        </t>
  </si>
  <si>
    <t>HADLEY</t>
  </si>
  <si>
    <t>UPING</t>
  </si>
  <si>
    <t>UPINGTON</t>
  </si>
  <si>
    <t xml:space="preserve">Dr Harry Suitie Hospital           </t>
  </si>
  <si>
    <t>NEWCA</t>
  </si>
  <si>
    <t>NEWCASTLE</t>
  </si>
  <si>
    <t xml:space="preserve">Madadeni Hospit                    </t>
  </si>
  <si>
    <t>B.I  MAZIBOKO</t>
  </si>
  <si>
    <t>S Khanyile</t>
  </si>
  <si>
    <t>POD received from cell 0785988150 M</t>
  </si>
  <si>
    <t xml:space="preserve">Medicentre Pharmacy City Hospi     </t>
  </si>
  <si>
    <t xml:space="preserve">freedom                       </t>
  </si>
  <si>
    <t xml:space="preserve">POD received from cell 0682690407 M     </t>
  </si>
  <si>
    <t>Abey</t>
  </si>
  <si>
    <t>POD received from cell 0723623160 M</t>
  </si>
  <si>
    <t>PIET1</t>
  </si>
  <si>
    <t>PIETERMARITZBURG</t>
  </si>
  <si>
    <t xml:space="preserve">Medi Clinic Pietermaritzburg       </t>
  </si>
  <si>
    <t>THEATRE</t>
  </si>
  <si>
    <t>Darrion</t>
  </si>
  <si>
    <t>POD received from cell 0782274968 M</t>
  </si>
  <si>
    <t>asanda</t>
  </si>
  <si>
    <t>MARIUS</t>
  </si>
  <si>
    <t>atalia</t>
  </si>
  <si>
    <t>POD received from cell 0726120122 M</t>
  </si>
  <si>
    <t>FLYERS SUTURES-2</t>
  </si>
  <si>
    <t xml:space="preserve">Medleb Pharma                      </t>
  </si>
  <si>
    <t>christabel</t>
  </si>
  <si>
    <t>HND / FUE / DOC / NDC</t>
  </si>
  <si>
    <t>POD received from cell 0661276981 M</t>
  </si>
  <si>
    <t>Melissa</t>
  </si>
  <si>
    <t>portia</t>
  </si>
  <si>
    <t>SIVUYILE</t>
  </si>
  <si>
    <t xml:space="preserve">BUSAMED BRAM                       </t>
  </si>
  <si>
    <t>sydwel</t>
  </si>
  <si>
    <t xml:space="preserve">Valley Farm Animal Hospit          </t>
  </si>
  <si>
    <t>MELISSa</t>
  </si>
  <si>
    <t>Leann</t>
  </si>
  <si>
    <t>POD received from cell 0820533117 M</t>
  </si>
  <si>
    <t>BOX SUTURES-16</t>
  </si>
  <si>
    <t>G  cook</t>
  </si>
  <si>
    <t>POD received from cell 0828359675 M</t>
  </si>
  <si>
    <t xml:space="preserve">SKYNET  Durban                     </t>
  </si>
  <si>
    <t>kim</t>
  </si>
  <si>
    <t xml:space="preserve">Mediclinic Newcastle               </t>
  </si>
  <si>
    <t>Innocent Gumbi</t>
  </si>
  <si>
    <t xml:space="preserve">Pretoria East Hospit               </t>
  </si>
  <si>
    <t>Gerard</t>
  </si>
  <si>
    <t xml:space="preserve">Box Med                       </t>
  </si>
  <si>
    <t xml:space="preserve">Life St James Hospital             </t>
  </si>
  <si>
    <t>Theatre Matron</t>
  </si>
  <si>
    <t>gerta</t>
  </si>
  <si>
    <t>BOTHA</t>
  </si>
  <si>
    <t>BOTHAVILLE</t>
  </si>
  <si>
    <t xml:space="preserve">Bothaville Hospit                  </t>
  </si>
  <si>
    <t>E THERON</t>
  </si>
  <si>
    <t>johana</t>
  </si>
  <si>
    <t>POD received from cell 0664631318 M</t>
  </si>
  <si>
    <t>TRACEY COETSEE</t>
  </si>
  <si>
    <t>Gustav</t>
  </si>
  <si>
    <t>Hadley</t>
  </si>
  <si>
    <t>alice</t>
  </si>
  <si>
    <t xml:space="preserve">St Georges Hospit                  </t>
  </si>
  <si>
    <t>Mnr Laro</t>
  </si>
  <si>
    <t xml:space="preserve">Med Equi                      </t>
  </si>
  <si>
    <t xml:space="preserve">Citivet Monte Vista                </t>
  </si>
  <si>
    <t>Dee</t>
  </si>
  <si>
    <t>Sharon</t>
  </si>
  <si>
    <t>POD received from cell 0640554260 M</t>
  </si>
  <si>
    <t>VEREE</t>
  </si>
  <si>
    <t>VEREENIGING</t>
  </si>
  <si>
    <t xml:space="preserve">Naledi Nkayezi - Sebokeng Clin     </t>
  </si>
  <si>
    <t>MR MODISE</t>
  </si>
  <si>
    <t>R CRONJE</t>
  </si>
  <si>
    <t>vuyokazi</t>
  </si>
  <si>
    <t xml:space="preserve">SUITE 140 MEDICAL MEWS             </t>
  </si>
  <si>
    <t>Dr Cassim</t>
  </si>
  <si>
    <t>CASSIM</t>
  </si>
  <si>
    <t xml:space="preserve">Old Chapel Vet Clinic              </t>
  </si>
  <si>
    <t>Anthony</t>
  </si>
  <si>
    <t>camen</t>
  </si>
  <si>
    <t>POD received from cell 0609225567 M</t>
  </si>
  <si>
    <t>Bessie</t>
  </si>
  <si>
    <t xml:space="preserve">Hoogland Medi Clinic Pharmacy      </t>
  </si>
  <si>
    <t>Wilma Jana</t>
  </si>
  <si>
    <t>LERRATO</t>
  </si>
  <si>
    <t>Box Sutures-12</t>
  </si>
  <si>
    <t>Nina</t>
  </si>
  <si>
    <t>beth van weichardt</t>
  </si>
  <si>
    <t>DAVID</t>
  </si>
  <si>
    <t>KEMPT</t>
  </si>
  <si>
    <t>KEMPTON PARK</t>
  </si>
  <si>
    <t xml:space="preserve">Arwyp Medical Cntr                 </t>
  </si>
  <si>
    <t>Colleen</t>
  </si>
  <si>
    <t xml:space="preserve">Raymond                       </t>
  </si>
  <si>
    <t xml:space="preserve">POD received from cell 0659348365 M     </t>
  </si>
  <si>
    <t>Levene</t>
  </si>
  <si>
    <t>Sutures Samples</t>
  </si>
  <si>
    <t>Bianka</t>
  </si>
  <si>
    <t xml:space="preserve">MEDICLINIC GENEVA                  </t>
  </si>
  <si>
    <t>Liezel</t>
  </si>
  <si>
    <t>Jianado</t>
  </si>
  <si>
    <t xml:space="preserve">Paarl Medi Clinic                  </t>
  </si>
  <si>
    <t>Pharmacy Manager</t>
  </si>
  <si>
    <t>alfred</t>
  </si>
  <si>
    <t>Flyer Suture-2</t>
  </si>
  <si>
    <t xml:space="preserve">ADVANCED PANORAMA                  </t>
  </si>
  <si>
    <t>Pharmacy</t>
  </si>
  <si>
    <t>Megan</t>
  </si>
  <si>
    <t>Flyer Sutures-3</t>
  </si>
  <si>
    <t>KIM</t>
  </si>
  <si>
    <t xml:space="preserve">Femina Clinic                      </t>
  </si>
  <si>
    <t>ANDRONICA</t>
  </si>
  <si>
    <t>STANG</t>
  </si>
  <si>
    <t>STANGER</t>
  </si>
  <si>
    <t xml:space="preserve">Stanger Hospit                     </t>
  </si>
  <si>
    <t>LEUL</t>
  </si>
  <si>
    <t xml:space="preserve">Dept of Health Mpumalanga          </t>
  </si>
  <si>
    <t>NKOSINATHI</t>
  </si>
  <si>
    <t xml:space="preserve">Dr Bernard                         </t>
  </si>
  <si>
    <t>Mia</t>
  </si>
  <si>
    <t>M  de bruyn</t>
  </si>
  <si>
    <t>BOX SUTURES-24</t>
  </si>
  <si>
    <t>PORT1</t>
  </si>
  <si>
    <t>PORT ALFRED</t>
  </si>
  <si>
    <t xml:space="preserve">IMPILWENI HOSPITAL                 </t>
  </si>
  <si>
    <t>PHARMACIST IN CHARGE</t>
  </si>
  <si>
    <t xml:space="preserve">Upington Mediclinic                </t>
  </si>
  <si>
    <t>FERICKA</t>
  </si>
  <si>
    <t xml:space="preserve">Advanced Durbanville               </t>
  </si>
  <si>
    <t>ANKIA</t>
  </si>
  <si>
    <t>David</t>
  </si>
  <si>
    <t xml:space="preserve">Morningside Medi Clinic Pharma     </t>
  </si>
  <si>
    <t>CONRAD</t>
  </si>
  <si>
    <t xml:space="preserve">Life Roseacres Hospital            </t>
  </si>
  <si>
    <t>MICHELLE</t>
  </si>
  <si>
    <t>geanae</t>
  </si>
  <si>
    <t>POD received from cell 0715578102 M</t>
  </si>
  <si>
    <t xml:space="preserve">SKYNET PORT ELIZABETH              </t>
  </si>
  <si>
    <t>SONIA</t>
  </si>
  <si>
    <t>E VAN DER MERWE  AS PER SONIA</t>
  </si>
  <si>
    <t>FLYER MED EQUIPMEN</t>
  </si>
  <si>
    <t>KAREN</t>
  </si>
  <si>
    <t>TONGA</t>
  </si>
  <si>
    <t>TONGAAT</t>
  </si>
  <si>
    <t xml:space="preserve">Tongaat Community                  </t>
  </si>
  <si>
    <t>Z.L DLUDLA</t>
  </si>
  <si>
    <t xml:space="preserve">Netcare Kingsway Pharma            </t>
  </si>
  <si>
    <t xml:space="preserve">GABLER MEDICSL                     </t>
  </si>
  <si>
    <t>ALEX</t>
  </si>
  <si>
    <t>STILF</t>
  </si>
  <si>
    <t>STILFONTEIN</t>
  </si>
  <si>
    <t xml:space="preserve">WILMED PARK PVT HOSPITAL           </t>
  </si>
  <si>
    <t>LERATO MAKHATA</t>
  </si>
  <si>
    <t>PATRICIA NTONGA</t>
  </si>
  <si>
    <t>Danile</t>
  </si>
  <si>
    <t>POD received from cell 0684312636 M</t>
  </si>
  <si>
    <t xml:space="preserve">Netcare Lakeview Pharma            </t>
  </si>
  <si>
    <t>Rhulani</t>
  </si>
  <si>
    <t xml:space="preserve">Flyer Me                      </t>
  </si>
  <si>
    <t>MMABA</t>
  </si>
  <si>
    <t>MMABATHO</t>
  </si>
  <si>
    <t xml:space="preserve">VICTORIA Hospit Pharma             </t>
  </si>
  <si>
    <t>SELENA</t>
  </si>
  <si>
    <t xml:space="preserve">Netcare Kuilsriver Hospital Ma     </t>
  </si>
  <si>
    <t>Rian</t>
  </si>
  <si>
    <t xml:space="preserve">Box Equi                      </t>
  </si>
  <si>
    <t xml:space="preserve">Botshilu Private Hospit            </t>
  </si>
  <si>
    <t>Lennie</t>
  </si>
  <si>
    <t xml:space="preserve">Box Bmed                      </t>
  </si>
  <si>
    <t xml:space="preserve">Clinical Engineering               </t>
  </si>
  <si>
    <t>Lyle</t>
  </si>
  <si>
    <t>Gladness</t>
  </si>
  <si>
    <t xml:space="preserve">OAKFIELDS VETERINARY HOSPITAL      </t>
  </si>
  <si>
    <t xml:space="preserve">BUSAMED LOWVELD PRIVATE HOSPIT     </t>
  </si>
  <si>
    <t>Happy</t>
  </si>
  <si>
    <t>Box Sutures-9</t>
  </si>
  <si>
    <t>Victor</t>
  </si>
  <si>
    <t>FLYER SUTUIRES-3</t>
  </si>
  <si>
    <t xml:space="preserve">DR A G KEPLER                      </t>
  </si>
  <si>
    <t>LEE ANN</t>
  </si>
  <si>
    <t xml:space="preserve">Bryanston Avian Exotic             </t>
  </si>
  <si>
    <t>Daelene</t>
  </si>
  <si>
    <t>Johannah</t>
  </si>
  <si>
    <t>Tracey</t>
  </si>
  <si>
    <t>BOX SUTURES-9</t>
  </si>
  <si>
    <t>PHARMACY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</si>
</sst>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4D49-D892-4142-BBFF-A7FC36DD8843}">
  <dimension ref="A1:CN221"/>
  <sheetViews>
    <sheetView tabSelected="1" topLeftCell="A211" workbookViewId="0">
      <selection activeCell="A222" sqref="A222:XFD401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"GAB2026587"</f>
        <v>GAB2026587</v>
      </c>
      <c r="F2" s="3">
        <v>45818</v>
      </c>
      <c r="G2">
        <v>202603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"INV-00118366 CT095283         "</f>
        <v xml:space="preserve">INV-00118366 CT095283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49.63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2.4</v>
      </c>
      <c r="BK2">
        <v>2.5</v>
      </c>
      <c r="BL2">
        <v>165.05</v>
      </c>
      <c r="BM2">
        <v>24.76</v>
      </c>
      <c r="BN2">
        <v>189.81</v>
      </c>
      <c r="BO2">
        <v>189.81</v>
      </c>
      <c r="BQ2" t="s">
        <v>83</v>
      </c>
      <c r="BR2" t="s">
        <v>84</v>
      </c>
      <c r="BS2" s="3">
        <v>45819</v>
      </c>
      <c r="BT2" s="4">
        <v>0.61388888888888893</v>
      </c>
      <c r="BU2" t="s">
        <v>85</v>
      </c>
      <c r="BV2" t="s">
        <v>86</v>
      </c>
      <c r="BY2">
        <v>12000</v>
      </c>
      <c r="BZ2" t="s">
        <v>87</v>
      </c>
      <c r="CA2" t="s">
        <v>88</v>
      </c>
      <c r="CC2" t="s">
        <v>80</v>
      </c>
      <c r="CD2">
        <v>2515</v>
      </c>
      <c r="CE2" t="s">
        <v>89</v>
      </c>
      <c r="CF2" s="3">
        <v>45819</v>
      </c>
      <c r="CI2">
        <v>1</v>
      </c>
      <c r="CJ2">
        <v>1</v>
      </c>
      <c r="CK2">
        <v>23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"GAB2026588"</f>
        <v>GAB2026588</v>
      </c>
      <c r="F3" s="3">
        <v>45818</v>
      </c>
      <c r="G3">
        <v>202603</v>
      </c>
      <c r="H3" t="s">
        <v>75</v>
      </c>
      <c r="I3" t="s">
        <v>76</v>
      </c>
      <c r="J3" t="s">
        <v>77</v>
      </c>
      <c r="K3" t="s">
        <v>78</v>
      </c>
      <c r="L3" t="s">
        <v>75</v>
      </c>
      <c r="M3" t="s">
        <v>76</v>
      </c>
      <c r="N3" t="s">
        <v>91</v>
      </c>
      <c r="O3" t="s">
        <v>82</v>
      </c>
      <c r="P3" t="str">
        <f>"INV-00118367 CT095280         "</f>
        <v xml:space="preserve">INV-00118367 CT095280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16.32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2.4</v>
      </c>
      <c r="BK3">
        <v>3</v>
      </c>
      <c r="BL3">
        <v>54.28</v>
      </c>
      <c r="BM3">
        <v>8.14</v>
      </c>
      <c r="BN3">
        <v>62.42</v>
      </c>
      <c r="BO3">
        <v>62.42</v>
      </c>
      <c r="BR3" t="s">
        <v>84</v>
      </c>
      <c r="BS3" s="3">
        <v>45819</v>
      </c>
      <c r="BT3" s="4">
        <v>0.34513888888888888</v>
      </c>
      <c r="BU3" t="s">
        <v>92</v>
      </c>
      <c r="BV3" t="s">
        <v>86</v>
      </c>
      <c r="BY3">
        <v>12000</v>
      </c>
      <c r="BZ3" t="s">
        <v>87</v>
      </c>
      <c r="CA3" t="s">
        <v>93</v>
      </c>
      <c r="CC3" t="s">
        <v>76</v>
      </c>
      <c r="CD3">
        <v>7700</v>
      </c>
      <c r="CE3" t="s">
        <v>94</v>
      </c>
      <c r="CI3">
        <v>1</v>
      </c>
      <c r="CJ3">
        <v>1</v>
      </c>
      <c r="CK3">
        <v>22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"GAB2026594"</f>
        <v>GAB2026594</v>
      </c>
      <c r="F4" s="3">
        <v>45818</v>
      </c>
      <c r="G4">
        <v>202603</v>
      </c>
      <c r="H4" t="s">
        <v>75</v>
      </c>
      <c r="I4" t="s">
        <v>76</v>
      </c>
      <c r="J4" t="s">
        <v>77</v>
      </c>
      <c r="K4" t="s">
        <v>78</v>
      </c>
      <c r="L4" t="s">
        <v>75</v>
      </c>
      <c r="M4" t="s">
        <v>76</v>
      </c>
      <c r="N4" t="s">
        <v>95</v>
      </c>
      <c r="O4" t="s">
        <v>82</v>
      </c>
      <c r="P4" t="str">
        <f>"INV-00118392 00118370 CT095277"</f>
        <v>INV-00118392 00118370 CT095277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16.32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1.7</v>
      </c>
      <c r="BK4">
        <v>2</v>
      </c>
      <c r="BL4">
        <v>54.28</v>
      </c>
      <c r="BM4">
        <v>8.14</v>
      </c>
      <c r="BN4">
        <v>62.42</v>
      </c>
      <c r="BO4">
        <v>62.42</v>
      </c>
      <c r="BQ4" t="s">
        <v>96</v>
      </c>
      <c r="BR4" t="s">
        <v>84</v>
      </c>
      <c r="BS4" s="3">
        <v>45819</v>
      </c>
      <c r="BT4" s="4">
        <v>0.41944444444444445</v>
      </c>
      <c r="BU4" t="s">
        <v>97</v>
      </c>
      <c r="BV4" t="s">
        <v>86</v>
      </c>
      <c r="BY4">
        <v>8448</v>
      </c>
      <c r="BZ4" t="s">
        <v>87</v>
      </c>
      <c r="CA4" t="s">
        <v>98</v>
      </c>
      <c r="CC4" t="s">
        <v>76</v>
      </c>
      <c r="CD4">
        <v>7800</v>
      </c>
      <c r="CE4" t="s">
        <v>99</v>
      </c>
      <c r="CI4">
        <v>1</v>
      </c>
      <c r="CJ4">
        <v>1</v>
      </c>
      <c r="CK4">
        <v>22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"GAB2026595"</f>
        <v>GAB2026595</v>
      </c>
      <c r="F5" s="3">
        <v>45818</v>
      </c>
      <c r="G5">
        <v>202603</v>
      </c>
      <c r="H5" t="s">
        <v>75</v>
      </c>
      <c r="I5" t="s">
        <v>76</v>
      </c>
      <c r="J5" t="s">
        <v>77</v>
      </c>
      <c r="K5" t="s">
        <v>78</v>
      </c>
      <c r="L5" t="s">
        <v>100</v>
      </c>
      <c r="M5" t="s">
        <v>101</v>
      </c>
      <c r="N5" t="s">
        <v>102</v>
      </c>
      <c r="O5" t="s">
        <v>82</v>
      </c>
      <c r="P5" t="str">
        <f>"ATT:LEVENE                    "</f>
        <v xml:space="preserve">ATT:LEVENE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26.12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2.4</v>
      </c>
      <c r="BK5">
        <v>2.5</v>
      </c>
      <c r="BL5">
        <v>86.86</v>
      </c>
      <c r="BM5">
        <v>13.03</v>
      </c>
      <c r="BN5">
        <v>99.89</v>
      </c>
      <c r="BO5">
        <v>99.89</v>
      </c>
      <c r="BQ5" t="s">
        <v>103</v>
      </c>
      <c r="BR5" t="s">
        <v>84</v>
      </c>
      <c r="BS5" t="s">
        <v>104</v>
      </c>
      <c r="BY5">
        <v>12000</v>
      </c>
      <c r="BZ5" t="s">
        <v>87</v>
      </c>
      <c r="CC5" t="s">
        <v>101</v>
      </c>
      <c r="CD5">
        <v>3610</v>
      </c>
      <c r="CE5" t="s">
        <v>105</v>
      </c>
      <c r="CI5">
        <v>2</v>
      </c>
      <c r="CJ5" t="s">
        <v>104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"gab2026556"</f>
        <v>gab2026556</v>
      </c>
      <c r="F6" s="3">
        <v>45814</v>
      </c>
      <c r="G6">
        <v>202603</v>
      </c>
      <c r="H6" t="s">
        <v>75</v>
      </c>
      <c r="I6" t="s">
        <v>76</v>
      </c>
      <c r="J6" t="s">
        <v>77</v>
      </c>
      <c r="K6" t="s">
        <v>78</v>
      </c>
      <c r="L6" t="s">
        <v>106</v>
      </c>
      <c r="M6" t="s">
        <v>107</v>
      </c>
      <c r="N6" t="s">
        <v>108</v>
      </c>
      <c r="O6" t="s">
        <v>109</v>
      </c>
      <c r="P6" t="str">
        <f>"00118321 322 323 324 095234 23"</f>
        <v>00118321 322 323 324 095234 23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77.12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4</v>
      </c>
      <c r="BI6">
        <v>18.100000000000001</v>
      </c>
      <c r="BJ6">
        <v>36.299999999999997</v>
      </c>
      <c r="BK6">
        <v>37</v>
      </c>
      <c r="BL6">
        <v>262.02999999999997</v>
      </c>
      <c r="BM6">
        <v>39.299999999999997</v>
      </c>
      <c r="BN6">
        <v>301.33</v>
      </c>
      <c r="BO6">
        <v>301.33</v>
      </c>
      <c r="BR6" t="s">
        <v>84</v>
      </c>
      <c r="BS6" s="3">
        <v>45819</v>
      </c>
      <c r="BT6" s="4">
        <v>0.49861111111111112</v>
      </c>
      <c r="BU6" t="s">
        <v>110</v>
      </c>
      <c r="BV6" t="s">
        <v>86</v>
      </c>
      <c r="BY6">
        <v>181695.95</v>
      </c>
      <c r="CC6" t="s">
        <v>107</v>
      </c>
      <c r="CD6">
        <v>5201</v>
      </c>
      <c r="CE6" t="s">
        <v>111</v>
      </c>
      <c r="CF6" s="3">
        <v>45819</v>
      </c>
      <c r="CI6">
        <v>3</v>
      </c>
      <c r="CJ6">
        <v>3</v>
      </c>
      <c r="CK6">
        <v>41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"GAB2026586"</f>
        <v>GAB2026586</v>
      </c>
      <c r="F7" s="3">
        <v>45818</v>
      </c>
      <c r="G7">
        <v>202603</v>
      </c>
      <c r="H7" t="s">
        <v>75</v>
      </c>
      <c r="I7" t="s">
        <v>76</v>
      </c>
      <c r="J7" t="s">
        <v>77</v>
      </c>
      <c r="K7" t="s">
        <v>78</v>
      </c>
      <c r="L7" t="s">
        <v>112</v>
      </c>
      <c r="M7" t="s">
        <v>113</v>
      </c>
      <c r="N7" t="s">
        <v>114</v>
      </c>
      <c r="O7" t="s">
        <v>82</v>
      </c>
      <c r="P7" t="str">
        <f>"INV-00118376 CT095226         "</f>
        <v xml:space="preserve">INV-00118376 CT095226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104.42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10</v>
      </c>
      <c r="BJ7">
        <v>2.4</v>
      </c>
      <c r="BK7">
        <v>10</v>
      </c>
      <c r="BL7">
        <v>347.26</v>
      </c>
      <c r="BM7">
        <v>52.09</v>
      </c>
      <c r="BN7">
        <v>399.35</v>
      </c>
      <c r="BO7">
        <v>399.35</v>
      </c>
      <c r="BQ7" t="s">
        <v>115</v>
      </c>
      <c r="BR7" t="s">
        <v>84</v>
      </c>
      <c r="BS7" t="s">
        <v>104</v>
      </c>
      <c r="BY7">
        <v>12000</v>
      </c>
      <c r="BZ7" t="s">
        <v>87</v>
      </c>
      <c r="CC7" t="s">
        <v>113</v>
      </c>
      <c r="CD7">
        <v>2</v>
      </c>
      <c r="CE7" t="s">
        <v>116</v>
      </c>
      <c r="CI7">
        <v>1</v>
      </c>
      <c r="CJ7" t="s">
        <v>104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"GAB2026608"</f>
        <v>GAB2026608</v>
      </c>
      <c r="F8" s="3">
        <v>45818</v>
      </c>
      <c r="G8">
        <v>202603</v>
      </c>
      <c r="H8" t="s">
        <v>75</v>
      </c>
      <c r="I8" t="s">
        <v>76</v>
      </c>
      <c r="J8" t="s">
        <v>77</v>
      </c>
      <c r="K8" t="s">
        <v>78</v>
      </c>
      <c r="L8" t="s">
        <v>112</v>
      </c>
      <c r="M8" t="s">
        <v>113</v>
      </c>
      <c r="N8" t="s">
        <v>117</v>
      </c>
      <c r="O8" t="s">
        <v>82</v>
      </c>
      <c r="P8" t="str">
        <f>"INV-00036335 033180           "</f>
        <v xml:space="preserve">INV-00036335 033180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104.42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10</v>
      </c>
      <c r="BJ8">
        <v>2.4</v>
      </c>
      <c r="BK8">
        <v>10</v>
      </c>
      <c r="BL8">
        <v>347.26</v>
      </c>
      <c r="BM8">
        <v>52.09</v>
      </c>
      <c r="BN8">
        <v>399.35</v>
      </c>
      <c r="BO8">
        <v>399.35</v>
      </c>
      <c r="BQ8" t="s">
        <v>118</v>
      </c>
      <c r="BR8" t="s">
        <v>84</v>
      </c>
      <c r="BS8" t="s">
        <v>104</v>
      </c>
      <c r="BY8">
        <v>12000</v>
      </c>
      <c r="BZ8" t="s">
        <v>87</v>
      </c>
      <c r="CC8" t="s">
        <v>113</v>
      </c>
      <c r="CD8">
        <v>81</v>
      </c>
      <c r="CE8" t="s">
        <v>116</v>
      </c>
      <c r="CI8">
        <v>1</v>
      </c>
      <c r="CJ8" t="s">
        <v>104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"GAB2026581"</f>
        <v>GAB2026581</v>
      </c>
      <c r="F9" s="3">
        <v>45818</v>
      </c>
      <c r="G9">
        <v>202603</v>
      </c>
      <c r="H9" t="s">
        <v>75</v>
      </c>
      <c r="I9" t="s">
        <v>76</v>
      </c>
      <c r="J9" t="s">
        <v>77</v>
      </c>
      <c r="K9" t="s">
        <v>78</v>
      </c>
      <c r="L9" t="s">
        <v>112</v>
      </c>
      <c r="M9" t="s">
        <v>113</v>
      </c>
      <c r="N9" t="s">
        <v>119</v>
      </c>
      <c r="O9" t="s">
        <v>82</v>
      </c>
      <c r="P9" t="str">
        <f>"INV-00118382 CT095304         "</f>
        <v xml:space="preserve">INV-00118382 CT095304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20.9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1.7</v>
      </c>
      <c r="BK9">
        <v>2</v>
      </c>
      <c r="BL9">
        <v>69.5</v>
      </c>
      <c r="BM9">
        <v>10.43</v>
      </c>
      <c r="BN9">
        <v>79.930000000000007</v>
      </c>
      <c r="BO9">
        <v>79.930000000000007</v>
      </c>
      <c r="BQ9" t="s">
        <v>120</v>
      </c>
      <c r="BR9" t="s">
        <v>84</v>
      </c>
      <c r="BS9" t="s">
        <v>104</v>
      </c>
      <c r="BY9">
        <v>8448</v>
      </c>
      <c r="BZ9" t="s">
        <v>87</v>
      </c>
      <c r="CC9" t="s">
        <v>113</v>
      </c>
      <c r="CD9">
        <v>2</v>
      </c>
      <c r="CE9" t="s">
        <v>121</v>
      </c>
      <c r="CI9">
        <v>1</v>
      </c>
      <c r="CJ9" t="s">
        <v>104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"GAB2026582"</f>
        <v>GAB2026582</v>
      </c>
      <c r="F10" s="3">
        <v>45818</v>
      </c>
      <c r="G10">
        <v>202603</v>
      </c>
      <c r="H10" t="s">
        <v>75</v>
      </c>
      <c r="I10" t="s">
        <v>76</v>
      </c>
      <c r="J10" t="s">
        <v>77</v>
      </c>
      <c r="K10" t="s">
        <v>78</v>
      </c>
      <c r="L10" t="s">
        <v>75</v>
      </c>
      <c r="M10" t="s">
        <v>76</v>
      </c>
      <c r="N10" t="s">
        <v>122</v>
      </c>
      <c r="O10" t="s">
        <v>82</v>
      </c>
      <c r="P10" t="str">
        <f>"INV-00118383 CT095301         "</f>
        <v xml:space="preserve">INV-00118383 CT095301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16.32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2.4</v>
      </c>
      <c r="BK10">
        <v>3</v>
      </c>
      <c r="BL10">
        <v>54.28</v>
      </c>
      <c r="BM10">
        <v>8.14</v>
      </c>
      <c r="BN10">
        <v>62.42</v>
      </c>
      <c r="BO10">
        <v>62.42</v>
      </c>
      <c r="BQ10" t="s">
        <v>123</v>
      </c>
      <c r="BR10" t="s">
        <v>84</v>
      </c>
      <c r="BS10" s="3">
        <v>45819</v>
      </c>
      <c r="BT10" s="4">
        <v>0.43541666666666667</v>
      </c>
      <c r="BU10" t="s">
        <v>124</v>
      </c>
      <c r="BV10" t="s">
        <v>86</v>
      </c>
      <c r="BY10">
        <v>12000</v>
      </c>
      <c r="BZ10" t="s">
        <v>87</v>
      </c>
      <c r="CA10" t="s">
        <v>125</v>
      </c>
      <c r="CC10" t="s">
        <v>76</v>
      </c>
      <c r="CD10">
        <v>7550</v>
      </c>
      <c r="CE10" t="s">
        <v>116</v>
      </c>
      <c r="CF10" s="3">
        <v>45820</v>
      </c>
      <c r="CI10">
        <v>1</v>
      </c>
      <c r="CJ10">
        <v>1</v>
      </c>
      <c r="CK10">
        <v>22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"080011531227"</f>
        <v>080011531227</v>
      </c>
      <c r="F11" s="3">
        <v>45810</v>
      </c>
      <c r="G11">
        <v>202603</v>
      </c>
      <c r="H11" t="s">
        <v>126</v>
      </c>
      <c r="I11" t="s">
        <v>127</v>
      </c>
      <c r="J11" t="s">
        <v>128</v>
      </c>
      <c r="K11" t="s">
        <v>78</v>
      </c>
      <c r="L11" t="s">
        <v>75</v>
      </c>
      <c r="M11" t="s">
        <v>76</v>
      </c>
      <c r="N11" t="s">
        <v>129</v>
      </c>
      <c r="O11" t="s">
        <v>82</v>
      </c>
      <c r="P11" t="str">
        <f>"Hester                        "</f>
        <v xml:space="preserve">Hester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26.73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2.4</v>
      </c>
      <c r="BK11">
        <v>2.5</v>
      </c>
      <c r="BL11">
        <v>87.47</v>
      </c>
      <c r="BM11">
        <v>13.12</v>
      </c>
      <c r="BN11">
        <v>100.59</v>
      </c>
      <c r="BO11">
        <v>100.59</v>
      </c>
      <c r="BP11" t="s">
        <v>104</v>
      </c>
      <c r="BQ11" t="s">
        <v>130</v>
      </c>
      <c r="BR11" t="s">
        <v>131</v>
      </c>
      <c r="BS11" s="3">
        <v>45811</v>
      </c>
      <c r="BT11" s="4">
        <v>0.4375</v>
      </c>
      <c r="BU11" t="s">
        <v>132</v>
      </c>
      <c r="BV11" t="s">
        <v>86</v>
      </c>
      <c r="BY11">
        <v>12000</v>
      </c>
      <c r="BZ11" t="s">
        <v>87</v>
      </c>
      <c r="CA11" t="s">
        <v>133</v>
      </c>
      <c r="CC11" t="s">
        <v>76</v>
      </c>
      <c r="CD11">
        <v>7460</v>
      </c>
      <c r="CE11" t="s">
        <v>134</v>
      </c>
      <c r="CF11" s="3">
        <v>45812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"009944868284"</f>
        <v>009944868284</v>
      </c>
      <c r="F12" s="3">
        <v>45810</v>
      </c>
      <c r="G12">
        <v>202603</v>
      </c>
      <c r="H12" t="s">
        <v>135</v>
      </c>
      <c r="I12" t="s">
        <v>136</v>
      </c>
      <c r="J12" t="s">
        <v>137</v>
      </c>
      <c r="K12" t="s">
        <v>78</v>
      </c>
      <c r="L12" t="s">
        <v>75</v>
      </c>
      <c r="M12" t="s">
        <v>76</v>
      </c>
      <c r="N12" t="s">
        <v>129</v>
      </c>
      <c r="O12" t="s">
        <v>109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41.35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140.9</v>
      </c>
      <c r="BM12">
        <v>21.14</v>
      </c>
      <c r="BN12">
        <v>162.04</v>
      </c>
      <c r="BO12">
        <v>162.04</v>
      </c>
      <c r="BQ12" t="s">
        <v>138</v>
      </c>
      <c r="BR12" t="s">
        <v>139</v>
      </c>
      <c r="BS12" s="3">
        <v>45812</v>
      </c>
      <c r="BT12" s="4">
        <v>0.44444444444444442</v>
      </c>
      <c r="BU12" t="s">
        <v>132</v>
      </c>
      <c r="BV12" t="s">
        <v>86</v>
      </c>
      <c r="BY12">
        <v>1200</v>
      </c>
      <c r="BZ12" t="s">
        <v>140</v>
      </c>
      <c r="CA12" t="s">
        <v>133</v>
      </c>
      <c r="CC12" t="s">
        <v>76</v>
      </c>
      <c r="CD12">
        <v>8000</v>
      </c>
      <c r="CE12" t="s">
        <v>111</v>
      </c>
      <c r="CF12" s="3">
        <v>45813</v>
      </c>
      <c r="CI12">
        <v>4</v>
      </c>
      <c r="CJ12">
        <v>2</v>
      </c>
      <c r="CK12">
        <v>41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"GAB2026412"</f>
        <v>GAB2026412</v>
      </c>
      <c r="F13" s="3">
        <v>45810</v>
      </c>
      <c r="G13">
        <v>202603</v>
      </c>
      <c r="H13" t="s">
        <v>75</v>
      </c>
      <c r="I13" t="s">
        <v>76</v>
      </c>
      <c r="J13" t="s">
        <v>77</v>
      </c>
      <c r="K13" t="s">
        <v>78</v>
      </c>
      <c r="L13" t="s">
        <v>135</v>
      </c>
      <c r="M13" t="s">
        <v>136</v>
      </c>
      <c r="N13" t="s">
        <v>141</v>
      </c>
      <c r="O13" t="s">
        <v>109</v>
      </c>
      <c r="P13" t="str">
        <f>"INV-00118138 CT094658         "</f>
        <v xml:space="preserve">INV-00118138 CT094658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41.35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1.9</v>
      </c>
      <c r="BK13">
        <v>2</v>
      </c>
      <c r="BL13">
        <v>140.9</v>
      </c>
      <c r="BM13">
        <v>21.14</v>
      </c>
      <c r="BN13">
        <v>162.04</v>
      </c>
      <c r="BO13">
        <v>162.04</v>
      </c>
      <c r="BQ13" t="s">
        <v>142</v>
      </c>
      <c r="BR13" t="s">
        <v>84</v>
      </c>
      <c r="BS13" s="3">
        <v>45812</v>
      </c>
      <c r="BT13" s="4">
        <v>0.40972222222222221</v>
      </c>
      <c r="BU13" t="s">
        <v>143</v>
      </c>
      <c r="BV13" t="s">
        <v>86</v>
      </c>
      <c r="BY13">
        <v>9305.01</v>
      </c>
      <c r="CA13" t="s">
        <v>144</v>
      </c>
      <c r="CC13" t="s">
        <v>136</v>
      </c>
      <c r="CD13">
        <v>9301</v>
      </c>
      <c r="CE13" t="s">
        <v>145</v>
      </c>
      <c r="CF13" s="3">
        <v>45813</v>
      </c>
      <c r="CI13">
        <v>4</v>
      </c>
      <c r="CJ13">
        <v>2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"GAB2026419"</f>
        <v>GAB2026419</v>
      </c>
      <c r="F14" s="3">
        <v>45810</v>
      </c>
      <c r="G14">
        <v>202603</v>
      </c>
      <c r="H14" t="s">
        <v>75</v>
      </c>
      <c r="I14" t="s">
        <v>76</v>
      </c>
      <c r="J14" t="s">
        <v>77</v>
      </c>
      <c r="K14" t="s">
        <v>78</v>
      </c>
      <c r="L14" t="s">
        <v>112</v>
      </c>
      <c r="M14" t="s">
        <v>113</v>
      </c>
      <c r="N14" t="s">
        <v>146</v>
      </c>
      <c r="O14" t="s">
        <v>109</v>
      </c>
      <c r="P14" t="str">
        <f>"INV-00118130 CT094913         "</f>
        <v xml:space="preserve">INV-00118130 CT094913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41.35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0.9</v>
      </c>
      <c r="BJ14">
        <v>2.5</v>
      </c>
      <c r="BK14">
        <v>3</v>
      </c>
      <c r="BL14">
        <v>140.9</v>
      </c>
      <c r="BM14">
        <v>21.14</v>
      </c>
      <c r="BN14">
        <v>162.04</v>
      </c>
      <c r="BO14">
        <v>162.04</v>
      </c>
      <c r="BQ14" t="s">
        <v>147</v>
      </c>
      <c r="BR14" t="s">
        <v>84</v>
      </c>
      <c r="BS14" s="3">
        <v>45811</v>
      </c>
      <c r="BT14" s="4">
        <v>0.37083333333333335</v>
      </c>
      <c r="BU14" t="s">
        <v>148</v>
      </c>
      <c r="BV14" t="s">
        <v>86</v>
      </c>
      <c r="BY14">
        <v>12350.52</v>
      </c>
      <c r="CA14" t="s">
        <v>149</v>
      </c>
      <c r="CC14" t="s">
        <v>113</v>
      </c>
      <c r="CD14">
        <v>182</v>
      </c>
      <c r="CE14" t="s">
        <v>150</v>
      </c>
      <c r="CF14" s="3">
        <v>45811</v>
      </c>
      <c r="CI14">
        <v>3</v>
      </c>
      <c r="CJ14">
        <v>1</v>
      </c>
      <c r="CK14">
        <v>41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"GAB2026422"</f>
        <v>GAB2026422</v>
      </c>
      <c r="F15" s="3">
        <v>45810</v>
      </c>
      <c r="G15">
        <v>202603</v>
      </c>
      <c r="H15" t="s">
        <v>75</v>
      </c>
      <c r="I15" t="s">
        <v>76</v>
      </c>
      <c r="J15" t="s">
        <v>77</v>
      </c>
      <c r="K15" t="s">
        <v>78</v>
      </c>
      <c r="L15" t="s">
        <v>135</v>
      </c>
      <c r="M15" t="s">
        <v>136</v>
      </c>
      <c r="N15" t="s">
        <v>151</v>
      </c>
      <c r="O15" t="s">
        <v>109</v>
      </c>
      <c r="P15" t="str">
        <f>"INV-00118147 CT095052         "</f>
        <v xml:space="preserve">INV-00118147 CT095052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60.13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8.6</v>
      </c>
      <c r="BJ15">
        <v>25.3</v>
      </c>
      <c r="BK15">
        <v>26</v>
      </c>
      <c r="BL15">
        <v>202.36</v>
      </c>
      <c r="BM15">
        <v>30.35</v>
      </c>
      <c r="BN15">
        <v>232.71</v>
      </c>
      <c r="BO15">
        <v>232.71</v>
      </c>
      <c r="BR15" t="s">
        <v>84</v>
      </c>
      <c r="BS15" s="3">
        <v>45814</v>
      </c>
      <c r="BT15" s="4">
        <v>0.50555555555555554</v>
      </c>
      <c r="BU15" t="s">
        <v>152</v>
      </c>
      <c r="BV15" t="s">
        <v>86</v>
      </c>
      <c r="BY15">
        <v>126552.79</v>
      </c>
      <c r="CC15" t="s">
        <v>136</v>
      </c>
      <c r="CD15">
        <v>9301</v>
      </c>
      <c r="CE15" t="s">
        <v>145</v>
      </c>
      <c r="CF15" s="3">
        <v>45817</v>
      </c>
      <c r="CI15">
        <v>4</v>
      </c>
      <c r="CJ15">
        <v>4</v>
      </c>
      <c r="CK15">
        <v>41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"GAB2026425"</f>
        <v>GAB2026425</v>
      </c>
      <c r="F16" s="3">
        <v>45810</v>
      </c>
      <c r="G16">
        <v>202603</v>
      </c>
      <c r="H16" t="s">
        <v>75</v>
      </c>
      <c r="I16" t="s">
        <v>76</v>
      </c>
      <c r="J16" t="s">
        <v>77</v>
      </c>
      <c r="K16" t="s">
        <v>78</v>
      </c>
      <c r="L16" t="s">
        <v>153</v>
      </c>
      <c r="M16" t="s">
        <v>154</v>
      </c>
      <c r="N16" t="s">
        <v>155</v>
      </c>
      <c r="O16" t="s">
        <v>109</v>
      </c>
      <c r="P16" t="str">
        <f>"INV-00036037 033209           "</f>
        <v xml:space="preserve">INV-00036037 033209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58.32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2.9</v>
      </c>
      <c r="BJ16">
        <v>5.9</v>
      </c>
      <c r="BK16">
        <v>6</v>
      </c>
      <c r="BL16">
        <v>196.44</v>
      </c>
      <c r="BM16">
        <v>29.47</v>
      </c>
      <c r="BN16">
        <v>225.91</v>
      </c>
      <c r="BO16">
        <v>225.91</v>
      </c>
      <c r="BQ16" t="s">
        <v>142</v>
      </c>
      <c r="BR16" t="s">
        <v>84</v>
      </c>
      <c r="BS16" s="3">
        <v>45813</v>
      </c>
      <c r="BT16" s="4">
        <v>0.52083333333333337</v>
      </c>
      <c r="BU16" t="s">
        <v>156</v>
      </c>
      <c r="BV16" t="s">
        <v>86</v>
      </c>
      <c r="BY16">
        <v>29497.119999999999</v>
      </c>
      <c r="CA16" t="s">
        <v>157</v>
      </c>
      <c r="CC16" t="s">
        <v>154</v>
      </c>
      <c r="CD16">
        <v>850</v>
      </c>
      <c r="CE16" t="s">
        <v>145</v>
      </c>
      <c r="CF16" s="3">
        <v>45814</v>
      </c>
      <c r="CI16">
        <v>2</v>
      </c>
      <c r="CJ16">
        <v>3</v>
      </c>
      <c r="CK16">
        <v>43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"GAB2026411"</f>
        <v>GAB2026411</v>
      </c>
      <c r="F17" s="3">
        <v>45810</v>
      </c>
      <c r="G17">
        <v>202603</v>
      </c>
      <c r="H17" t="s">
        <v>75</v>
      </c>
      <c r="I17" t="s">
        <v>76</v>
      </c>
      <c r="J17" t="s">
        <v>77</v>
      </c>
      <c r="K17" t="s">
        <v>78</v>
      </c>
      <c r="L17" t="s">
        <v>100</v>
      </c>
      <c r="M17" t="s">
        <v>101</v>
      </c>
      <c r="N17" t="s">
        <v>158</v>
      </c>
      <c r="O17" t="s">
        <v>82</v>
      </c>
      <c r="P17" t="str">
        <f>"INV-00118137 CT095051         "</f>
        <v xml:space="preserve">INV-00118137 CT095051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21.38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1.9</v>
      </c>
      <c r="BK17">
        <v>2</v>
      </c>
      <c r="BL17">
        <v>69.98</v>
      </c>
      <c r="BM17">
        <v>10.5</v>
      </c>
      <c r="BN17">
        <v>80.48</v>
      </c>
      <c r="BO17">
        <v>80.48</v>
      </c>
      <c r="BR17" t="s">
        <v>84</v>
      </c>
      <c r="BS17" s="3">
        <v>45812</v>
      </c>
      <c r="BT17" s="4">
        <v>0.49236111111111114</v>
      </c>
      <c r="BU17" t="s">
        <v>159</v>
      </c>
      <c r="BV17" t="s">
        <v>86</v>
      </c>
      <c r="BY17">
        <v>9582.56</v>
      </c>
      <c r="BZ17" t="s">
        <v>87</v>
      </c>
      <c r="CA17" t="s">
        <v>160</v>
      </c>
      <c r="CC17" t="s">
        <v>101</v>
      </c>
      <c r="CD17">
        <v>3610</v>
      </c>
      <c r="CE17" t="s">
        <v>116</v>
      </c>
      <c r="CF17" s="3">
        <v>45813</v>
      </c>
      <c r="CI17">
        <v>2</v>
      </c>
      <c r="CJ17">
        <v>2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"GAB2026414"</f>
        <v>GAB2026414</v>
      </c>
      <c r="F18" s="3">
        <v>45810</v>
      </c>
      <c r="G18">
        <v>202603</v>
      </c>
      <c r="H18" t="s">
        <v>75</v>
      </c>
      <c r="I18" t="s">
        <v>76</v>
      </c>
      <c r="J18" t="s">
        <v>77</v>
      </c>
      <c r="K18" t="s">
        <v>78</v>
      </c>
      <c r="L18" t="s">
        <v>161</v>
      </c>
      <c r="M18" t="s">
        <v>162</v>
      </c>
      <c r="N18" t="s">
        <v>163</v>
      </c>
      <c r="O18" t="s">
        <v>82</v>
      </c>
      <c r="P18" t="str">
        <f>"INV-00118140 CT094973         "</f>
        <v xml:space="preserve">INV-00118140 CT094973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41.43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0.8</v>
      </c>
      <c r="BJ18">
        <v>1.8</v>
      </c>
      <c r="BK18">
        <v>2</v>
      </c>
      <c r="BL18">
        <v>135.59</v>
      </c>
      <c r="BM18">
        <v>20.34</v>
      </c>
      <c r="BN18">
        <v>155.93</v>
      </c>
      <c r="BO18">
        <v>155.93</v>
      </c>
      <c r="BQ18" t="s">
        <v>164</v>
      </c>
      <c r="BR18" t="s">
        <v>84</v>
      </c>
      <c r="BS18" s="3">
        <v>45811</v>
      </c>
      <c r="BT18" s="4">
        <v>0.4236111111111111</v>
      </c>
      <c r="BU18" t="s">
        <v>165</v>
      </c>
      <c r="BV18" t="s">
        <v>86</v>
      </c>
      <c r="BY18">
        <v>8803.08</v>
      </c>
      <c r="BZ18" t="s">
        <v>87</v>
      </c>
      <c r="CA18" t="s">
        <v>166</v>
      </c>
      <c r="CC18" t="s">
        <v>162</v>
      </c>
      <c r="CD18">
        <v>300</v>
      </c>
      <c r="CE18" t="s">
        <v>167</v>
      </c>
      <c r="CF18" s="3">
        <v>45812</v>
      </c>
      <c r="CI18">
        <v>2</v>
      </c>
      <c r="CJ18">
        <v>1</v>
      </c>
      <c r="CK18">
        <v>23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"GAB2026415"</f>
        <v>GAB2026415</v>
      </c>
      <c r="F19" s="3">
        <v>45810</v>
      </c>
      <c r="G19">
        <v>202603</v>
      </c>
      <c r="H19" t="s">
        <v>75</v>
      </c>
      <c r="I19" t="s">
        <v>76</v>
      </c>
      <c r="J19" t="s">
        <v>77</v>
      </c>
      <c r="K19" t="s">
        <v>78</v>
      </c>
      <c r="L19" t="s">
        <v>168</v>
      </c>
      <c r="M19" t="s">
        <v>169</v>
      </c>
      <c r="N19" t="s">
        <v>170</v>
      </c>
      <c r="O19" t="s">
        <v>82</v>
      </c>
      <c r="P19" t="str">
        <f>"INV-00118141 CT095049         "</f>
        <v xml:space="preserve">INV-00118141 CT095049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26.73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1.6</v>
      </c>
      <c r="BJ19">
        <v>2.4</v>
      </c>
      <c r="BK19">
        <v>2.5</v>
      </c>
      <c r="BL19">
        <v>87.47</v>
      </c>
      <c r="BM19">
        <v>13.12</v>
      </c>
      <c r="BN19">
        <v>100.59</v>
      </c>
      <c r="BO19">
        <v>100.59</v>
      </c>
      <c r="BQ19" t="s">
        <v>171</v>
      </c>
      <c r="BR19" t="s">
        <v>84</v>
      </c>
      <c r="BS19" s="3">
        <v>45812</v>
      </c>
      <c r="BT19" s="4">
        <v>0.34513888888888888</v>
      </c>
      <c r="BU19" t="s">
        <v>172</v>
      </c>
      <c r="BV19" t="s">
        <v>86</v>
      </c>
      <c r="BY19">
        <v>11755.82</v>
      </c>
      <c r="BZ19" t="s">
        <v>87</v>
      </c>
      <c r="CA19" t="s">
        <v>173</v>
      </c>
      <c r="CC19" t="s">
        <v>169</v>
      </c>
      <c r="CD19">
        <v>699</v>
      </c>
      <c r="CE19" t="s">
        <v>174</v>
      </c>
      <c r="CF19" s="3">
        <v>45812</v>
      </c>
      <c r="CI19">
        <v>2</v>
      </c>
      <c r="CJ19">
        <v>2</v>
      </c>
      <c r="CK19">
        <v>21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"GAB2026416"</f>
        <v>GAB2026416</v>
      </c>
      <c r="F20" s="3">
        <v>45810</v>
      </c>
      <c r="G20">
        <v>202603</v>
      </c>
      <c r="H20" t="s">
        <v>75</v>
      </c>
      <c r="I20" t="s">
        <v>76</v>
      </c>
      <c r="J20" t="s">
        <v>77</v>
      </c>
      <c r="K20" t="s">
        <v>78</v>
      </c>
      <c r="L20" t="s">
        <v>175</v>
      </c>
      <c r="M20" t="s">
        <v>176</v>
      </c>
      <c r="N20" t="s">
        <v>177</v>
      </c>
      <c r="O20" t="s">
        <v>82</v>
      </c>
      <c r="P20" t="str">
        <f>"INV-00118142 CT095047         "</f>
        <v xml:space="preserve">INV-00118142 CT095047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26.73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2.4</v>
      </c>
      <c r="BK20">
        <v>2.5</v>
      </c>
      <c r="BL20">
        <v>87.47</v>
      </c>
      <c r="BM20">
        <v>13.12</v>
      </c>
      <c r="BN20">
        <v>100.59</v>
      </c>
      <c r="BO20">
        <v>100.59</v>
      </c>
      <c r="BQ20" t="s">
        <v>178</v>
      </c>
      <c r="BR20" t="s">
        <v>84</v>
      </c>
      <c r="BS20" s="3">
        <v>45811</v>
      </c>
      <c r="BT20" s="4">
        <v>0.37361111111111112</v>
      </c>
      <c r="BU20" t="s">
        <v>179</v>
      </c>
      <c r="BV20" t="s">
        <v>86</v>
      </c>
      <c r="BY20">
        <v>11850.3</v>
      </c>
      <c r="BZ20" t="s">
        <v>87</v>
      </c>
      <c r="CA20" t="s">
        <v>180</v>
      </c>
      <c r="CC20" t="s">
        <v>176</v>
      </c>
      <c r="CD20">
        <v>1684</v>
      </c>
      <c r="CE20" t="s">
        <v>181</v>
      </c>
      <c r="CF20" s="3">
        <v>45812</v>
      </c>
      <c r="CI20">
        <v>1</v>
      </c>
      <c r="CJ20">
        <v>1</v>
      </c>
      <c r="CK20">
        <v>21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"GAB2026417"</f>
        <v>GAB2026417</v>
      </c>
      <c r="F21" s="3">
        <v>45810</v>
      </c>
      <c r="G21">
        <v>202603</v>
      </c>
      <c r="H21" t="s">
        <v>75</v>
      </c>
      <c r="I21" t="s">
        <v>76</v>
      </c>
      <c r="J21" t="s">
        <v>77</v>
      </c>
      <c r="K21" t="s">
        <v>78</v>
      </c>
      <c r="L21" t="s">
        <v>182</v>
      </c>
      <c r="M21" t="s">
        <v>183</v>
      </c>
      <c r="N21" t="s">
        <v>184</v>
      </c>
      <c r="O21" t="s">
        <v>82</v>
      </c>
      <c r="P21" t="str">
        <f>"INV-00118136 CT095044         "</f>
        <v xml:space="preserve">INV-00118136 CT095044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32.07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2.6</v>
      </c>
      <c r="BK21">
        <v>3</v>
      </c>
      <c r="BL21">
        <v>104.95</v>
      </c>
      <c r="BM21">
        <v>15.74</v>
      </c>
      <c r="BN21">
        <v>120.69</v>
      </c>
      <c r="BO21">
        <v>120.69</v>
      </c>
      <c r="BQ21" t="s">
        <v>185</v>
      </c>
      <c r="BR21" t="s">
        <v>84</v>
      </c>
      <c r="BS21" s="3">
        <v>45812</v>
      </c>
      <c r="BT21" s="4">
        <v>0.41111111111111109</v>
      </c>
      <c r="BU21" t="s">
        <v>186</v>
      </c>
      <c r="BV21" t="s">
        <v>86</v>
      </c>
      <c r="BY21">
        <v>13119.6</v>
      </c>
      <c r="BZ21" t="s">
        <v>87</v>
      </c>
      <c r="CA21" t="s">
        <v>187</v>
      </c>
      <c r="CC21" t="s">
        <v>183</v>
      </c>
      <c r="CD21">
        <v>4001</v>
      </c>
      <c r="CE21" t="s">
        <v>188</v>
      </c>
      <c r="CF21" s="3">
        <v>45812</v>
      </c>
      <c r="CI21">
        <v>2</v>
      </c>
      <c r="CJ21">
        <v>2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"GAB2026418"</f>
        <v>GAB2026418</v>
      </c>
      <c r="F22" s="3">
        <v>45810</v>
      </c>
      <c r="G22">
        <v>202603</v>
      </c>
      <c r="H22" t="s">
        <v>75</v>
      </c>
      <c r="I22" t="s">
        <v>76</v>
      </c>
      <c r="J22" t="s">
        <v>77</v>
      </c>
      <c r="K22" t="s">
        <v>78</v>
      </c>
      <c r="L22" t="s">
        <v>189</v>
      </c>
      <c r="M22" t="s">
        <v>190</v>
      </c>
      <c r="N22" t="s">
        <v>191</v>
      </c>
      <c r="O22" t="s">
        <v>82</v>
      </c>
      <c r="P22" t="str">
        <f>"INV-00118135 CT095046         "</f>
        <v xml:space="preserve">INV-00118135 CT095046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50.78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2.5</v>
      </c>
      <c r="BK22">
        <v>2.5</v>
      </c>
      <c r="BL22">
        <v>166.2</v>
      </c>
      <c r="BM22">
        <v>24.93</v>
      </c>
      <c r="BN22">
        <v>191.13</v>
      </c>
      <c r="BO22">
        <v>191.13</v>
      </c>
      <c r="BQ22" t="s">
        <v>192</v>
      </c>
      <c r="BR22" t="s">
        <v>84</v>
      </c>
      <c r="BS22" s="3">
        <v>45811</v>
      </c>
      <c r="BT22" s="4">
        <v>0.35694444444444445</v>
      </c>
      <c r="BU22" t="s">
        <v>193</v>
      </c>
      <c r="BV22" t="s">
        <v>86</v>
      </c>
      <c r="BY22">
        <v>12402</v>
      </c>
      <c r="BZ22" t="s">
        <v>87</v>
      </c>
      <c r="CA22" t="s">
        <v>194</v>
      </c>
      <c r="CC22" t="s">
        <v>190</v>
      </c>
      <c r="CD22">
        <v>1900</v>
      </c>
      <c r="CE22" t="s">
        <v>116</v>
      </c>
      <c r="CF22" s="3">
        <v>45811</v>
      </c>
      <c r="CI22">
        <v>1</v>
      </c>
      <c r="CJ22">
        <v>1</v>
      </c>
      <c r="CK22">
        <v>23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"GAB2026420"</f>
        <v>GAB2026420</v>
      </c>
      <c r="F23" s="3">
        <v>45810</v>
      </c>
      <c r="G23">
        <v>202603</v>
      </c>
      <c r="H23" t="s">
        <v>75</v>
      </c>
      <c r="I23" t="s">
        <v>76</v>
      </c>
      <c r="J23" t="s">
        <v>77</v>
      </c>
      <c r="K23" t="s">
        <v>78</v>
      </c>
      <c r="L23" t="s">
        <v>182</v>
      </c>
      <c r="M23" t="s">
        <v>183</v>
      </c>
      <c r="N23" t="s">
        <v>195</v>
      </c>
      <c r="O23" t="s">
        <v>82</v>
      </c>
      <c r="P23" t="str">
        <f>"INV-00118145 CT095054         "</f>
        <v xml:space="preserve">INV-00118145 CT095054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283.12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8</v>
      </c>
      <c r="BJ23">
        <v>26.1</v>
      </c>
      <c r="BK23">
        <v>26.5</v>
      </c>
      <c r="BL23">
        <v>926.58</v>
      </c>
      <c r="BM23">
        <v>138.99</v>
      </c>
      <c r="BN23">
        <v>1065.57</v>
      </c>
      <c r="BO23">
        <v>1065.57</v>
      </c>
      <c r="BQ23" t="s">
        <v>196</v>
      </c>
      <c r="BR23" t="s">
        <v>84</v>
      </c>
      <c r="BS23" s="3">
        <v>45812</v>
      </c>
      <c r="BT23" s="4">
        <v>0.46597222222222223</v>
      </c>
      <c r="BU23" t="s">
        <v>197</v>
      </c>
      <c r="BV23" t="s">
        <v>90</v>
      </c>
      <c r="BW23" t="s">
        <v>198</v>
      </c>
      <c r="BX23" t="s">
        <v>199</v>
      </c>
      <c r="BY23">
        <v>130264.94</v>
      </c>
      <c r="BZ23" t="s">
        <v>87</v>
      </c>
      <c r="CA23" t="s">
        <v>200</v>
      </c>
      <c r="CC23" t="s">
        <v>183</v>
      </c>
      <c r="CD23">
        <v>4001</v>
      </c>
      <c r="CE23" t="s">
        <v>201</v>
      </c>
      <c r="CF23" s="3">
        <v>45812</v>
      </c>
      <c r="CI23">
        <v>2</v>
      </c>
      <c r="CJ23">
        <v>2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"GAB2026423"</f>
        <v>GAB2026423</v>
      </c>
      <c r="F24" s="3">
        <v>45810</v>
      </c>
      <c r="G24">
        <v>202603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202</v>
      </c>
      <c r="O24" t="s">
        <v>82</v>
      </c>
      <c r="P24" t="str">
        <f>"INV-00118148 CT095055         "</f>
        <v xml:space="preserve">INV-00118148 CT095055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16.7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1.6</v>
      </c>
      <c r="BK24">
        <v>2</v>
      </c>
      <c r="BL24">
        <v>54.66</v>
      </c>
      <c r="BM24">
        <v>8.1999999999999993</v>
      </c>
      <c r="BN24">
        <v>62.86</v>
      </c>
      <c r="BO24">
        <v>62.86</v>
      </c>
      <c r="BQ24" t="s">
        <v>203</v>
      </c>
      <c r="BR24" t="s">
        <v>84</v>
      </c>
      <c r="BS24" s="3">
        <v>45811</v>
      </c>
      <c r="BT24" s="4">
        <v>0.39583333333333331</v>
      </c>
      <c r="BU24" t="s">
        <v>204</v>
      </c>
      <c r="BV24" t="s">
        <v>86</v>
      </c>
      <c r="BY24">
        <v>8069.49</v>
      </c>
      <c r="BZ24" t="s">
        <v>87</v>
      </c>
      <c r="CA24" t="s">
        <v>205</v>
      </c>
      <c r="CC24" t="s">
        <v>76</v>
      </c>
      <c r="CD24">
        <v>7441</v>
      </c>
      <c r="CE24" t="s">
        <v>167</v>
      </c>
      <c r="CF24" s="3">
        <v>45812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"GAB2026424"</f>
        <v>GAB2026424</v>
      </c>
      <c r="F25" s="3">
        <v>45810</v>
      </c>
      <c r="G25">
        <v>202603</v>
      </c>
      <c r="H25" t="s">
        <v>75</v>
      </c>
      <c r="I25" t="s">
        <v>76</v>
      </c>
      <c r="J25" t="s">
        <v>129</v>
      </c>
      <c r="K25" t="s">
        <v>78</v>
      </c>
      <c r="L25" t="s">
        <v>75</v>
      </c>
      <c r="M25" t="s">
        <v>76</v>
      </c>
      <c r="N25" t="s">
        <v>206</v>
      </c>
      <c r="O25" t="s">
        <v>82</v>
      </c>
      <c r="P25" t="str">
        <f>"INV-00118149 CT095050         "</f>
        <v xml:space="preserve">INV-00118149 CT095050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3.8</v>
      </c>
      <c r="BK25">
        <v>4</v>
      </c>
      <c r="BL25">
        <v>0</v>
      </c>
      <c r="BM25">
        <v>0</v>
      </c>
      <c r="BN25">
        <v>0</v>
      </c>
      <c r="BO25">
        <v>0</v>
      </c>
      <c r="BQ25" t="s">
        <v>123</v>
      </c>
      <c r="BR25" t="s">
        <v>207</v>
      </c>
      <c r="BS25" s="3">
        <v>45810</v>
      </c>
      <c r="BT25" s="4">
        <v>0.41666666666666669</v>
      </c>
      <c r="BU25" t="s">
        <v>208</v>
      </c>
      <c r="BV25" t="s">
        <v>86</v>
      </c>
      <c r="BY25">
        <v>19200</v>
      </c>
      <c r="BZ25" t="s">
        <v>209</v>
      </c>
      <c r="CC25" t="s">
        <v>76</v>
      </c>
      <c r="CD25">
        <v>7550</v>
      </c>
      <c r="CE25" t="s">
        <v>181</v>
      </c>
      <c r="CF25" s="3">
        <v>45812</v>
      </c>
      <c r="CI25">
        <v>1</v>
      </c>
      <c r="CJ25">
        <v>0</v>
      </c>
      <c r="CK25">
        <v>-1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"GAB2026426"</f>
        <v>GAB2026426</v>
      </c>
      <c r="F26" s="3">
        <v>45810</v>
      </c>
      <c r="G26">
        <v>202603</v>
      </c>
      <c r="H26" t="s">
        <v>75</v>
      </c>
      <c r="I26" t="s">
        <v>76</v>
      </c>
      <c r="J26" t="s">
        <v>77</v>
      </c>
      <c r="K26" t="s">
        <v>78</v>
      </c>
      <c r="L26" t="s">
        <v>210</v>
      </c>
      <c r="M26" t="s">
        <v>211</v>
      </c>
      <c r="N26" t="s">
        <v>212</v>
      </c>
      <c r="O26" t="s">
        <v>82</v>
      </c>
      <c r="P26" t="str">
        <f>"INV-00118146 00118139 CT095048"</f>
        <v>INV-00118146 00118139 CT095048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16.7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0.5</v>
      </c>
      <c r="BJ26">
        <v>1.7</v>
      </c>
      <c r="BK26">
        <v>2</v>
      </c>
      <c r="BL26">
        <v>54.66</v>
      </c>
      <c r="BM26">
        <v>8.1999999999999993</v>
      </c>
      <c r="BN26">
        <v>62.86</v>
      </c>
      <c r="BO26">
        <v>62.86</v>
      </c>
      <c r="BQ26" t="s">
        <v>213</v>
      </c>
      <c r="BR26" t="s">
        <v>84</v>
      </c>
      <c r="BS26" s="3">
        <v>45811</v>
      </c>
      <c r="BT26" s="4">
        <v>0.43263888888888891</v>
      </c>
      <c r="BU26" t="s">
        <v>214</v>
      </c>
      <c r="BV26" t="s">
        <v>86</v>
      </c>
      <c r="BY26">
        <v>8461.5300000000007</v>
      </c>
      <c r="BZ26" t="s">
        <v>87</v>
      </c>
      <c r="CA26" t="s">
        <v>215</v>
      </c>
      <c r="CC26" t="s">
        <v>211</v>
      </c>
      <c r="CD26">
        <v>7600</v>
      </c>
      <c r="CE26" t="s">
        <v>216</v>
      </c>
      <c r="CF26" s="3">
        <v>45812</v>
      </c>
      <c r="CI26">
        <v>1</v>
      </c>
      <c r="CJ26">
        <v>1</v>
      </c>
      <c r="CK26">
        <v>22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"GAB2026427"</f>
        <v>GAB2026427</v>
      </c>
      <c r="F27" s="3">
        <v>45810</v>
      </c>
      <c r="G27">
        <v>202603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122</v>
      </c>
      <c r="O27" t="s">
        <v>82</v>
      </c>
      <c r="P27" t="str">
        <f>"INV-00118149 CT095050         "</f>
        <v xml:space="preserve">INV-00118149 CT095050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16.7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2.8</v>
      </c>
      <c r="BK27">
        <v>3</v>
      </c>
      <c r="BL27">
        <v>54.66</v>
      </c>
      <c r="BM27">
        <v>8.1999999999999993</v>
      </c>
      <c r="BN27">
        <v>62.86</v>
      </c>
      <c r="BO27">
        <v>62.86</v>
      </c>
      <c r="BQ27" t="s">
        <v>123</v>
      </c>
      <c r="BR27" t="s">
        <v>84</v>
      </c>
      <c r="BS27" s="3">
        <v>45811</v>
      </c>
      <c r="BT27" s="4">
        <v>0.41666666666666669</v>
      </c>
      <c r="BU27" t="s">
        <v>124</v>
      </c>
      <c r="BV27" t="s">
        <v>86</v>
      </c>
      <c r="BY27">
        <v>13823.64</v>
      </c>
      <c r="BZ27" t="s">
        <v>87</v>
      </c>
      <c r="CC27" t="s">
        <v>76</v>
      </c>
      <c r="CD27">
        <v>7550</v>
      </c>
      <c r="CE27" t="s">
        <v>181</v>
      </c>
      <c r="CF27" s="3">
        <v>45812</v>
      </c>
      <c r="CI27">
        <v>1</v>
      </c>
      <c r="CJ27">
        <v>1</v>
      </c>
      <c r="CK27">
        <v>22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"GAB2026428"</f>
        <v>GAB2026428</v>
      </c>
      <c r="F28" s="3">
        <v>45810</v>
      </c>
      <c r="G28">
        <v>202603</v>
      </c>
      <c r="H28" t="s">
        <v>75</v>
      </c>
      <c r="I28" t="s">
        <v>76</v>
      </c>
      <c r="J28" t="s">
        <v>77</v>
      </c>
      <c r="K28" t="s">
        <v>78</v>
      </c>
      <c r="L28" t="s">
        <v>217</v>
      </c>
      <c r="M28" t="s">
        <v>218</v>
      </c>
      <c r="N28" t="s">
        <v>219</v>
      </c>
      <c r="O28" t="s">
        <v>82</v>
      </c>
      <c r="P28" t="str">
        <f>"INV-00118152 CT095065         "</f>
        <v xml:space="preserve">INV-00118152 CT095065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116.27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1.8</v>
      </c>
      <c r="BJ28">
        <v>5.9</v>
      </c>
      <c r="BK28">
        <v>6</v>
      </c>
      <c r="BL28">
        <v>380.51</v>
      </c>
      <c r="BM28">
        <v>57.08</v>
      </c>
      <c r="BN28">
        <v>437.59</v>
      </c>
      <c r="BO28">
        <v>437.59</v>
      </c>
      <c r="BQ28" t="s">
        <v>220</v>
      </c>
      <c r="BR28" t="s">
        <v>84</v>
      </c>
      <c r="BS28" s="3">
        <v>45811</v>
      </c>
      <c r="BT28" s="4">
        <v>0.41666666666666669</v>
      </c>
      <c r="BU28" t="s">
        <v>221</v>
      </c>
      <c r="BV28" t="s">
        <v>86</v>
      </c>
      <c r="BY28">
        <v>29376.84</v>
      </c>
      <c r="BZ28" t="s">
        <v>87</v>
      </c>
      <c r="CA28" t="s">
        <v>222</v>
      </c>
      <c r="CC28" t="s">
        <v>218</v>
      </c>
      <c r="CD28">
        <v>9459</v>
      </c>
      <c r="CE28" t="s">
        <v>223</v>
      </c>
      <c r="CF28" s="3">
        <v>45811</v>
      </c>
      <c r="CI28">
        <v>2</v>
      </c>
      <c r="CJ28">
        <v>1</v>
      </c>
      <c r="CK28">
        <v>23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"009945075970"</f>
        <v>009945075970</v>
      </c>
      <c r="F29" s="3">
        <v>45810</v>
      </c>
      <c r="G29">
        <v>202603</v>
      </c>
      <c r="H29" t="s">
        <v>112</v>
      </c>
      <c r="I29" t="s">
        <v>113</v>
      </c>
      <c r="J29" t="s">
        <v>129</v>
      </c>
      <c r="K29" t="s">
        <v>78</v>
      </c>
      <c r="L29" t="s">
        <v>75</v>
      </c>
      <c r="M29" t="s">
        <v>76</v>
      </c>
      <c r="N29" t="s">
        <v>224</v>
      </c>
      <c r="O29" t="s">
        <v>109</v>
      </c>
      <c r="P29" t="str">
        <f>"NO REF                        "</f>
        <v xml:space="preserve">NO REF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41.35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140.9</v>
      </c>
      <c r="BM29">
        <v>21.14</v>
      </c>
      <c r="BN29">
        <v>162.04</v>
      </c>
      <c r="BO29">
        <v>162.04</v>
      </c>
      <c r="BQ29" t="s">
        <v>225</v>
      </c>
      <c r="BR29" t="s">
        <v>226</v>
      </c>
      <c r="BS29" s="3">
        <v>45812</v>
      </c>
      <c r="BT29" s="4">
        <v>0.44444444444444442</v>
      </c>
      <c r="BU29" t="s">
        <v>132</v>
      </c>
      <c r="BV29" t="s">
        <v>86</v>
      </c>
      <c r="BY29">
        <v>1200</v>
      </c>
      <c r="BZ29" t="s">
        <v>140</v>
      </c>
      <c r="CA29" t="s">
        <v>133</v>
      </c>
      <c r="CC29" t="s">
        <v>76</v>
      </c>
      <c r="CD29">
        <v>7460</v>
      </c>
      <c r="CE29" t="s">
        <v>227</v>
      </c>
      <c r="CF29" s="3">
        <v>45813</v>
      </c>
      <c r="CI29">
        <v>3</v>
      </c>
      <c r="CJ29">
        <v>2</v>
      </c>
      <c r="CK29">
        <v>41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"GAB2026432"</f>
        <v>GAB2026432</v>
      </c>
      <c r="F30" s="3">
        <v>45811</v>
      </c>
      <c r="G30">
        <v>202603</v>
      </c>
      <c r="H30" t="s">
        <v>75</v>
      </c>
      <c r="I30" t="s">
        <v>76</v>
      </c>
      <c r="J30" t="s">
        <v>77</v>
      </c>
      <c r="K30" t="s">
        <v>78</v>
      </c>
      <c r="L30" t="s">
        <v>100</v>
      </c>
      <c r="M30" t="s">
        <v>101</v>
      </c>
      <c r="N30" t="s">
        <v>228</v>
      </c>
      <c r="O30" t="s">
        <v>109</v>
      </c>
      <c r="P30" t="str">
        <f>"INV-00118180 CT095080         "</f>
        <v xml:space="preserve">INV-00118180 CT095080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41.35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4.5</v>
      </c>
      <c r="BJ30">
        <v>12.4</v>
      </c>
      <c r="BK30">
        <v>13</v>
      </c>
      <c r="BL30">
        <v>140.9</v>
      </c>
      <c r="BM30">
        <v>21.14</v>
      </c>
      <c r="BN30">
        <v>162.04</v>
      </c>
      <c r="BO30">
        <v>162.04</v>
      </c>
      <c r="BQ30" t="s">
        <v>229</v>
      </c>
      <c r="BR30" t="s">
        <v>84</v>
      </c>
      <c r="BS30" s="3">
        <v>45813</v>
      </c>
      <c r="BT30" s="4">
        <v>0.44513888888888886</v>
      </c>
      <c r="BU30" t="s">
        <v>230</v>
      </c>
      <c r="BV30" t="s">
        <v>86</v>
      </c>
      <c r="BY30">
        <v>61877.13</v>
      </c>
      <c r="CA30" t="s">
        <v>231</v>
      </c>
      <c r="CC30" t="s">
        <v>101</v>
      </c>
      <c r="CD30">
        <v>3610</v>
      </c>
      <c r="CE30" t="s">
        <v>145</v>
      </c>
      <c r="CF30" s="3">
        <v>45814</v>
      </c>
      <c r="CI30">
        <v>3</v>
      </c>
      <c r="CJ30">
        <v>2</v>
      </c>
      <c r="CK30">
        <v>41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"GAB2026437"</f>
        <v>GAB2026437</v>
      </c>
      <c r="F31" s="3">
        <v>45811</v>
      </c>
      <c r="G31">
        <v>202603</v>
      </c>
      <c r="H31" t="s">
        <v>75</v>
      </c>
      <c r="I31" t="s">
        <v>76</v>
      </c>
      <c r="J31" t="s">
        <v>77</v>
      </c>
      <c r="K31" t="s">
        <v>78</v>
      </c>
      <c r="L31" t="s">
        <v>112</v>
      </c>
      <c r="M31" t="s">
        <v>113</v>
      </c>
      <c r="N31" t="s">
        <v>232</v>
      </c>
      <c r="O31" t="s">
        <v>109</v>
      </c>
      <c r="P31" t="str">
        <f>"INV-00118176 CT095076         "</f>
        <v xml:space="preserve">INV-00118176 CT095076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43.06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6.1</v>
      </c>
      <c r="BJ31">
        <v>15.2</v>
      </c>
      <c r="BK31">
        <v>16</v>
      </c>
      <c r="BL31">
        <v>146.49</v>
      </c>
      <c r="BM31">
        <v>21.97</v>
      </c>
      <c r="BN31">
        <v>168.46</v>
      </c>
      <c r="BO31">
        <v>168.46</v>
      </c>
      <c r="BQ31" t="s">
        <v>233</v>
      </c>
      <c r="BR31" t="s">
        <v>84</v>
      </c>
      <c r="BS31" s="3">
        <v>45813</v>
      </c>
      <c r="BT31" s="4">
        <v>0.39652777777777776</v>
      </c>
      <c r="BU31" t="s">
        <v>234</v>
      </c>
      <c r="BV31" t="s">
        <v>86</v>
      </c>
      <c r="BY31">
        <v>76168.5</v>
      </c>
      <c r="CA31" t="s">
        <v>235</v>
      </c>
      <c r="CC31" t="s">
        <v>113</v>
      </c>
      <c r="CD31">
        <v>122</v>
      </c>
      <c r="CE31" t="s">
        <v>145</v>
      </c>
      <c r="CF31" s="3">
        <v>45813</v>
      </c>
      <c r="CI31">
        <v>3</v>
      </c>
      <c r="CJ31">
        <v>2</v>
      </c>
      <c r="CK31">
        <v>41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"GAB2026438"</f>
        <v>GAB2026438</v>
      </c>
      <c r="F32" s="3">
        <v>45811</v>
      </c>
      <c r="G32">
        <v>202603</v>
      </c>
      <c r="H32" t="s">
        <v>75</v>
      </c>
      <c r="I32" t="s">
        <v>76</v>
      </c>
      <c r="J32" t="s">
        <v>77</v>
      </c>
      <c r="K32" t="s">
        <v>78</v>
      </c>
      <c r="L32" t="s">
        <v>236</v>
      </c>
      <c r="M32" t="s">
        <v>237</v>
      </c>
      <c r="N32" t="s">
        <v>238</v>
      </c>
      <c r="O32" t="s">
        <v>109</v>
      </c>
      <c r="P32" t="str">
        <f>"INV-00118172 CT095037         "</f>
        <v xml:space="preserve">INV-00118172 CT095037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41.35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1.3</v>
      </c>
      <c r="BJ32">
        <v>7.7</v>
      </c>
      <c r="BK32">
        <v>8</v>
      </c>
      <c r="BL32">
        <v>140.9</v>
      </c>
      <c r="BM32">
        <v>21.14</v>
      </c>
      <c r="BN32">
        <v>162.04</v>
      </c>
      <c r="BO32">
        <v>162.04</v>
      </c>
      <c r="BR32" t="s">
        <v>84</v>
      </c>
      <c r="BS32" s="3">
        <v>45813</v>
      </c>
      <c r="BT32" s="4">
        <v>0.3527777777777778</v>
      </c>
      <c r="BU32" t="s">
        <v>239</v>
      </c>
      <c r="BV32" t="s">
        <v>86</v>
      </c>
      <c r="BY32">
        <v>38503.919999999998</v>
      </c>
      <c r="CA32" t="s">
        <v>240</v>
      </c>
      <c r="CC32" t="s">
        <v>237</v>
      </c>
      <c r="CD32">
        <v>157</v>
      </c>
      <c r="CE32" t="s">
        <v>241</v>
      </c>
      <c r="CF32" s="3">
        <v>45813</v>
      </c>
      <c r="CI32">
        <v>3</v>
      </c>
      <c r="CJ32">
        <v>2</v>
      </c>
      <c r="CK32">
        <v>41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"GAB2026439"</f>
        <v>GAB2026439</v>
      </c>
      <c r="F33" s="3">
        <v>45811</v>
      </c>
      <c r="G33">
        <v>202603</v>
      </c>
      <c r="H33" t="s">
        <v>75</v>
      </c>
      <c r="I33" t="s">
        <v>76</v>
      </c>
      <c r="J33" t="s">
        <v>77</v>
      </c>
      <c r="K33" t="s">
        <v>78</v>
      </c>
      <c r="L33" t="s">
        <v>242</v>
      </c>
      <c r="M33" t="s">
        <v>243</v>
      </c>
      <c r="N33" t="s">
        <v>244</v>
      </c>
      <c r="O33" t="s">
        <v>109</v>
      </c>
      <c r="P33" t="str">
        <f>"INV-00118155 CT095074         "</f>
        <v xml:space="preserve">INV-00118155 CT095074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41.35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1.5</v>
      </c>
      <c r="BJ33">
        <v>6.1</v>
      </c>
      <c r="BK33">
        <v>7</v>
      </c>
      <c r="BL33">
        <v>140.9</v>
      </c>
      <c r="BM33">
        <v>21.14</v>
      </c>
      <c r="BN33">
        <v>162.04</v>
      </c>
      <c r="BO33">
        <v>162.04</v>
      </c>
      <c r="BQ33" t="s">
        <v>245</v>
      </c>
      <c r="BR33" t="s">
        <v>84</v>
      </c>
      <c r="BS33" s="3">
        <v>45813</v>
      </c>
      <c r="BT33" s="4">
        <v>0.5708333333333333</v>
      </c>
      <c r="BU33" t="s">
        <v>246</v>
      </c>
      <c r="BV33" t="s">
        <v>86</v>
      </c>
      <c r="BY33">
        <v>30367.26</v>
      </c>
      <c r="CA33" t="s">
        <v>247</v>
      </c>
      <c r="CC33" t="s">
        <v>243</v>
      </c>
      <c r="CD33">
        <v>1724</v>
      </c>
      <c r="CE33" t="s">
        <v>145</v>
      </c>
      <c r="CF33" s="3">
        <v>45814</v>
      </c>
      <c r="CI33">
        <v>2</v>
      </c>
      <c r="CJ33">
        <v>2</v>
      </c>
      <c r="CK33">
        <v>41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"GAB2026441"</f>
        <v>GAB2026441</v>
      </c>
      <c r="F34" s="3">
        <v>45811</v>
      </c>
      <c r="G34">
        <v>202603</v>
      </c>
      <c r="H34" t="s">
        <v>75</v>
      </c>
      <c r="I34" t="s">
        <v>76</v>
      </c>
      <c r="J34" t="s">
        <v>77</v>
      </c>
      <c r="K34" t="s">
        <v>78</v>
      </c>
      <c r="L34" t="s">
        <v>100</v>
      </c>
      <c r="M34" t="s">
        <v>101</v>
      </c>
      <c r="N34" t="s">
        <v>248</v>
      </c>
      <c r="O34" t="s">
        <v>109</v>
      </c>
      <c r="P34" t="str">
        <f>"INV-00118157 CT095064         "</f>
        <v xml:space="preserve">INV-00118157 CT095064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41.35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0.6</v>
      </c>
      <c r="BJ34">
        <v>2.2999999999999998</v>
      </c>
      <c r="BK34">
        <v>3</v>
      </c>
      <c r="BL34">
        <v>140.9</v>
      </c>
      <c r="BM34">
        <v>21.14</v>
      </c>
      <c r="BN34">
        <v>162.04</v>
      </c>
      <c r="BO34">
        <v>162.04</v>
      </c>
      <c r="BQ34" t="s">
        <v>249</v>
      </c>
      <c r="BR34" t="s">
        <v>84</v>
      </c>
      <c r="BS34" s="3">
        <v>45813</v>
      </c>
      <c r="BT34" s="4">
        <v>0.79166666666666663</v>
      </c>
      <c r="BU34" t="s">
        <v>250</v>
      </c>
      <c r="BV34" t="s">
        <v>86</v>
      </c>
      <c r="BY34">
        <v>11292.75</v>
      </c>
      <c r="CA34" t="s">
        <v>251</v>
      </c>
      <c r="CC34" t="s">
        <v>101</v>
      </c>
      <c r="CD34">
        <v>3610</v>
      </c>
      <c r="CE34" t="s">
        <v>252</v>
      </c>
      <c r="CF34" s="3">
        <v>45813</v>
      </c>
      <c r="CI34">
        <v>3</v>
      </c>
      <c r="CJ34">
        <v>2</v>
      </c>
      <c r="CK34">
        <v>41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"GAB2026443"</f>
        <v>GAB2026443</v>
      </c>
      <c r="F35" s="3">
        <v>45811</v>
      </c>
      <c r="G35">
        <v>202603</v>
      </c>
      <c r="H35" t="s">
        <v>75</v>
      </c>
      <c r="I35" t="s">
        <v>76</v>
      </c>
      <c r="J35" t="s">
        <v>77</v>
      </c>
      <c r="K35" t="s">
        <v>78</v>
      </c>
      <c r="L35" t="s">
        <v>135</v>
      </c>
      <c r="M35" t="s">
        <v>136</v>
      </c>
      <c r="N35" t="s">
        <v>141</v>
      </c>
      <c r="O35" t="s">
        <v>109</v>
      </c>
      <c r="P35" t="str">
        <f>"INV-00118159 CT094664         "</f>
        <v xml:space="preserve">INV-00118159 CT094664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41.35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0.9</v>
      </c>
      <c r="BJ35">
        <v>1.7</v>
      </c>
      <c r="BK35">
        <v>2</v>
      </c>
      <c r="BL35">
        <v>140.9</v>
      </c>
      <c r="BM35">
        <v>21.14</v>
      </c>
      <c r="BN35">
        <v>162.04</v>
      </c>
      <c r="BO35">
        <v>162.04</v>
      </c>
      <c r="BQ35" t="s">
        <v>253</v>
      </c>
      <c r="BR35" t="s">
        <v>84</v>
      </c>
      <c r="BS35" s="3">
        <v>45813</v>
      </c>
      <c r="BT35" s="4">
        <v>0.4152777777777778</v>
      </c>
      <c r="BU35" t="s">
        <v>143</v>
      </c>
      <c r="BV35" t="s">
        <v>86</v>
      </c>
      <c r="BY35">
        <v>8488.92</v>
      </c>
      <c r="CA35" t="s">
        <v>144</v>
      </c>
      <c r="CC35" t="s">
        <v>136</v>
      </c>
      <c r="CD35">
        <v>9301</v>
      </c>
      <c r="CE35" t="s">
        <v>145</v>
      </c>
      <c r="CF35" s="3">
        <v>45814</v>
      </c>
      <c r="CI35">
        <v>4</v>
      </c>
      <c r="CJ35">
        <v>2</v>
      </c>
      <c r="CK35">
        <v>41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"GAB2026444"</f>
        <v>GAB2026444</v>
      </c>
      <c r="F36" s="3">
        <v>45811</v>
      </c>
      <c r="G36">
        <v>202603</v>
      </c>
      <c r="H36" t="s">
        <v>75</v>
      </c>
      <c r="I36" t="s">
        <v>76</v>
      </c>
      <c r="J36" t="s">
        <v>77</v>
      </c>
      <c r="K36" t="s">
        <v>78</v>
      </c>
      <c r="L36" t="s">
        <v>135</v>
      </c>
      <c r="M36" t="s">
        <v>136</v>
      </c>
      <c r="N36" t="s">
        <v>254</v>
      </c>
      <c r="O36" t="s">
        <v>109</v>
      </c>
      <c r="P36" t="str">
        <f>"INV-00118160 CT094657         "</f>
        <v xml:space="preserve">INV-00118160 CT094657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41.35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2.5</v>
      </c>
      <c r="BJ36">
        <v>6.2</v>
      </c>
      <c r="BK36">
        <v>7</v>
      </c>
      <c r="BL36">
        <v>140.9</v>
      </c>
      <c r="BM36">
        <v>21.14</v>
      </c>
      <c r="BN36">
        <v>162.04</v>
      </c>
      <c r="BO36">
        <v>162.04</v>
      </c>
      <c r="BQ36" t="s">
        <v>255</v>
      </c>
      <c r="BR36" t="s">
        <v>84</v>
      </c>
      <c r="BS36" s="3">
        <v>45813</v>
      </c>
      <c r="BT36" s="4">
        <v>0.48680555555555555</v>
      </c>
      <c r="BU36" t="s">
        <v>256</v>
      </c>
      <c r="BV36" t="s">
        <v>86</v>
      </c>
      <c r="BY36">
        <v>30757.86</v>
      </c>
      <c r="CC36" t="s">
        <v>136</v>
      </c>
      <c r="CD36">
        <v>9301</v>
      </c>
      <c r="CE36" t="s">
        <v>145</v>
      </c>
      <c r="CF36" s="3">
        <v>45814</v>
      </c>
      <c r="CI36">
        <v>4</v>
      </c>
      <c r="CJ36">
        <v>2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"GAB2026445"</f>
        <v>GAB2026445</v>
      </c>
      <c r="F37" s="3">
        <v>45811</v>
      </c>
      <c r="G37">
        <v>202603</v>
      </c>
      <c r="H37" t="s">
        <v>75</v>
      </c>
      <c r="I37" t="s">
        <v>76</v>
      </c>
      <c r="J37" t="s">
        <v>77</v>
      </c>
      <c r="K37" t="s">
        <v>78</v>
      </c>
      <c r="L37" t="s">
        <v>257</v>
      </c>
      <c r="M37" t="s">
        <v>258</v>
      </c>
      <c r="N37" t="s">
        <v>259</v>
      </c>
      <c r="O37" t="s">
        <v>109</v>
      </c>
      <c r="P37" t="str">
        <f>"INV-00118161 CT094654         "</f>
        <v xml:space="preserve">INV-00118161 CT094654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58.32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0.8</v>
      </c>
      <c r="BJ37">
        <v>1.7</v>
      </c>
      <c r="BK37">
        <v>2</v>
      </c>
      <c r="BL37">
        <v>196.44</v>
      </c>
      <c r="BM37">
        <v>29.47</v>
      </c>
      <c r="BN37">
        <v>225.91</v>
      </c>
      <c r="BO37">
        <v>225.91</v>
      </c>
      <c r="BQ37" t="s">
        <v>260</v>
      </c>
      <c r="BR37" t="s">
        <v>84</v>
      </c>
      <c r="BS37" s="3">
        <v>45817</v>
      </c>
      <c r="BT37" s="4">
        <v>0.51249999999999996</v>
      </c>
      <c r="BU37" t="s">
        <v>261</v>
      </c>
      <c r="BV37" t="s">
        <v>86</v>
      </c>
      <c r="BY37">
        <v>8523.7999999999993</v>
      </c>
      <c r="CA37" t="s">
        <v>262</v>
      </c>
      <c r="CC37" t="s">
        <v>258</v>
      </c>
      <c r="CD37">
        <v>9974</v>
      </c>
      <c r="CE37" t="s">
        <v>145</v>
      </c>
      <c r="CF37" s="3">
        <v>45818</v>
      </c>
      <c r="CI37">
        <v>8</v>
      </c>
      <c r="CJ37">
        <v>4</v>
      </c>
      <c r="CK37">
        <v>43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"GAB2026446"</f>
        <v>GAB2026446</v>
      </c>
      <c r="F38" s="3">
        <v>45811</v>
      </c>
      <c r="G38">
        <v>202603</v>
      </c>
      <c r="H38" t="s">
        <v>75</v>
      </c>
      <c r="I38" t="s">
        <v>76</v>
      </c>
      <c r="J38" t="s">
        <v>77</v>
      </c>
      <c r="K38" t="s">
        <v>78</v>
      </c>
      <c r="L38" t="s">
        <v>263</v>
      </c>
      <c r="M38" t="s">
        <v>264</v>
      </c>
      <c r="N38" t="s">
        <v>265</v>
      </c>
      <c r="O38" t="s">
        <v>109</v>
      </c>
      <c r="P38" t="str">
        <f>"INV-00118162 CT094597         "</f>
        <v xml:space="preserve">INV-00118162 CT094597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58.32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0.6</v>
      </c>
      <c r="BJ38">
        <v>2.8</v>
      </c>
      <c r="BK38">
        <v>3</v>
      </c>
      <c r="BL38">
        <v>196.44</v>
      </c>
      <c r="BM38">
        <v>29.47</v>
      </c>
      <c r="BN38">
        <v>225.91</v>
      </c>
      <c r="BO38">
        <v>225.91</v>
      </c>
      <c r="BQ38" t="s">
        <v>266</v>
      </c>
      <c r="BR38" t="s">
        <v>84</v>
      </c>
      <c r="BS38" t="s">
        <v>104</v>
      </c>
      <c r="BY38">
        <v>14011.74</v>
      </c>
      <c r="CC38" t="s">
        <v>264</v>
      </c>
      <c r="CD38">
        <v>9830</v>
      </c>
      <c r="CE38" t="s">
        <v>252</v>
      </c>
      <c r="CF38" s="3">
        <v>45814</v>
      </c>
      <c r="CI38">
        <v>4</v>
      </c>
      <c r="CJ38" t="s">
        <v>104</v>
      </c>
      <c r="CK38">
        <v>43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"GAB2026448"</f>
        <v>GAB2026448</v>
      </c>
      <c r="F39" s="3">
        <v>45811</v>
      </c>
      <c r="G39">
        <v>202603</v>
      </c>
      <c r="H39" t="s">
        <v>75</v>
      </c>
      <c r="I39" t="s">
        <v>76</v>
      </c>
      <c r="J39" t="s">
        <v>77</v>
      </c>
      <c r="K39" t="s">
        <v>78</v>
      </c>
      <c r="L39" t="s">
        <v>168</v>
      </c>
      <c r="M39" t="s">
        <v>169</v>
      </c>
      <c r="N39" t="s">
        <v>267</v>
      </c>
      <c r="O39" t="s">
        <v>109</v>
      </c>
      <c r="P39" t="str">
        <f>"INV-00036066 00036067 00036068"</f>
        <v>INV-00036066 00036067 00036068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111.35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4</v>
      </c>
      <c r="BI39">
        <v>28.1</v>
      </c>
      <c r="BJ39">
        <v>55.2</v>
      </c>
      <c r="BK39">
        <v>56</v>
      </c>
      <c r="BL39">
        <v>369.98</v>
      </c>
      <c r="BM39">
        <v>55.5</v>
      </c>
      <c r="BN39">
        <v>425.48</v>
      </c>
      <c r="BO39">
        <v>425.48</v>
      </c>
      <c r="BQ39" t="s">
        <v>268</v>
      </c>
      <c r="BR39" t="s">
        <v>84</v>
      </c>
      <c r="BS39" s="3">
        <v>45814</v>
      </c>
      <c r="BT39" s="4">
        <v>0.37222222222222223</v>
      </c>
      <c r="BU39" t="s">
        <v>269</v>
      </c>
      <c r="BV39" t="s">
        <v>86</v>
      </c>
      <c r="BY39">
        <v>276008.18</v>
      </c>
      <c r="CA39" t="s">
        <v>270</v>
      </c>
      <c r="CC39" t="s">
        <v>169</v>
      </c>
      <c r="CD39">
        <v>701</v>
      </c>
      <c r="CE39" t="s">
        <v>145</v>
      </c>
      <c r="CF39" s="3">
        <v>45814</v>
      </c>
      <c r="CI39">
        <v>3</v>
      </c>
      <c r="CJ39">
        <v>3</v>
      </c>
      <c r="CK39">
        <v>41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"GAB2026450"</f>
        <v>GAB2026450</v>
      </c>
      <c r="F40" s="3">
        <v>45811</v>
      </c>
      <c r="G40">
        <v>202603</v>
      </c>
      <c r="H40" t="s">
        <v>75</v>
      </c>
      <c r="I40" t="s">
        <v>76</v>
      </c>
      <c r="J40" t="s">
        <v>77</v>
      </c>
      <c r="K40" t="s">
        <v>78</v>
      </c>
      <c r="L40" t="s">
        <v>271</v>
      </c>
      <c r="M40" t="s">
        <v>272</v>
      </c>
      <c r="N40" t="s">
        <v>273</v>
      </c>
      <c r="O40" t="s">
        <v>109</v>
      </c>
      <c r="P40" t="str">
        <f>"INV-00036069 00036072 033250 0"</f>
        <v>INV-00036069 00036072 033250 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58.32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2.4</v>
      </c>
      <c r="BJ40">
        <v>5.8</v>
      </c>
      <c r="BK40">
        <v>6</v>
      </c>
      <c r="BL40">
        <v>196.44</v>
      </c>
      <c r="BM40">
        <v>29.47</v>
      </c>
      <c r="BN40">
        <v>225.91</v>
      </c>
      <c r="BO40">
        <v>225.91</v>
      </c>
      <c r="BQ40" t="s">
        <v>266</v>
      </c>
      <c r="BR40" t="s">
        <v>84</v>
      </c>
      <c r="BS40" s="3">
        <v>45814</v>
      </c>
      <c r="BT40" s="4">
        <v>0.60763888888888884</v>
      </c>
      <c r="BU40" t="s">
        <v>274</v>
      </c>
      <c r="BV40" t="s">
        <v>86</v>
      </c>
      <c r="BY40">
        <v>29016</v>
      </c>
      <c r="CC40" t="s">
        <v>272</v>
      </c>
      <c r="CD40">
        <v>601</v>
      </c>
      <c r="CE40" t="s">
        <v>145</v>
      </c>
      <c r="CF40" s="3">
        <v>45814</v>
      </c>
      <c r="CI40">
        <v>2</v>
      </c>
      <c r="CJ40">
        <v>3</v>
      </c>
      <c r="CK40">
        <v>43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"GAB2026457"</f>
        <v>GAB2026457</v>
      </c>
      <c r="F41" s="3">
        <v>45811</v>
      </c>
      <c r="G41">
        <v>202603</v>
      </c>
      <c r="H41" t="s">
        <v>75</v>
      </c>
      <c r="I41" t="s">
        <v>76</v>
      </c>
      <c r="J41" t="s">
        <v>77</v>
      </c>
      <c r="K41" t="s">
        <v>78</v>
      </c>
      <c r="L41" t="s">
        <v>275</v>
      </c>
      <c r="M41" t="s">
        <v>276</v>
      </c>
      <c r="N41" t="s">
        <v>277</v>
      </c>
      <c r="O41" t="s">
        <v>109</v>
      </c>
      <c r="P41" t="str">
        <f>"INV-00118199 CT095096         "</f>
        <v xml:space="preserve">INV-00118199 CT095096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58.32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4</v>
      </c>
      <c r="BJ41">
        <v>12.8</v>
      </c>
      <c r="BK41">
        <v>13</v>
      </c>
      <c r="BL41">
        <v>196.44</v>
      </c>
      <c r="BM41">
        <v>29.47</v>
      </c>
      <c r="BN41">
        <v>225.91</v>
      </c>
      <c r="BO41">
        <v>225.91</v>
      </c>
      <c r="BQ41" t="s">
        <v>278</v>
      </c>
      <c r="BR41" t="s">
        <v>84</v>
      </c>
      <c r="BS41" s="3">
        <v>45813</v>
      </c>
      <c r="BT41" s="4">
        <v>0.39930555555555558</v>
      </c>
      <c r="BU41" t="s">
        <v>279</v>
      </c>
      <c r="BV41" t="s">
        <v>86</v>
      </c>
      <c r="BY41">
        <v>63899.4</v>
      </c>
      <c r="CA41" t="s">
        <v>280</v>
      </c>
      <c r="CC41" t="s">
        <v>276</v>
      </c>
      <c r="CD41">
        <v>3900</v>
      </c>
      <c r="CE41" t="s">
        <v>281</v>
      </c>
      <c r="CF41" s="3">
        <v>45813</v>
      </c>
      <c r="CI41">
        <v>4</v>
      </c>
      <c r="CJ41">
        <v>2</v>
      </c>
      <c r="CK41">
        <v>43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"GAB2026458"</f>
        <v>GAB2026458</v>
      </c>
      <c r="F42" s="3">
        <v>45811</v>
      </c>
      <c r="G42">
        <v>202603</v>
      </c>
      <c r="H42" t="s">
        <v>75</v>
      </c>
      <c r="I42" t="s">
        <v>76</v>
      </c>
      <c r="J42" t="s">
        <v>77</v>
      </c>
      <c r="K42" t="s">
        <v>78</v>
      </c>
      <c r="L42" t="s">
        <v>282</v>
      </c>
      <c r="M42" t="s">
        <v>283</v>
      </c>
      <c r="N42" t="s">
        <v>284</v>
      </c>
      <c r="O42" t="s">
        <v>109</v>
      </c>
      <c r="P42" t="str">
        <f>"INV-00118198 CT095093         "</f>
        <v xml:space="preserve">INV-00118198 CT095093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80.62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12</v>
      </c>
      <c r="BJ42">
        <v>37.9</v>
      </c>
      <c r="BK42">
        <v>38</v>
      </c>
      <c r="BL42">
        <v>269.41000000000003</v>
      </c>
      <c r="BM42">
        <v>40.409999999999997</v>
      </c>
      <c r="BN42">
        <v>309.82</v>
      </c>
      <c r="BO42">
        <v>309.82</v>
      </c>
      <c r="BQ42" t="s">
        <v>285</v>
      </c>
      <c r="BR42" t="s">
        <v>84</v>
      </c>
      <c r="BS42" s="3">
        <v>45813</v>
      </c>
      <c r="BT42" s="4">
        <v>0.44236111111111109</v>
      </c>
      <c r="BU42" t="s">
        <v>286</v>
      </c>
      <c r="BV42" t="s">
        <v>86</v>
      </c>
      <c r="BY42">
        <v>189500.65</v>
      </c>
      <c r="CA42" t="s">
        <v>287</v>
      </c>
      <c r="CC42" t="s">
        <v>283</v>
      </c>
      <c r="CD42">
        <v>6001</v>
      </c>
      <c r="CE42" t="s">
        <v>281</v>
      </c>
      <c r="CF42" s="3">
        <v>45813</v>
      </c>
      <c r="CI42">
        <v>3</v>
      </c>
      <c r="CJ42">
        <v>2</v>
      </c>
      <c r="CK42">
        <v>41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"GAB2026466"</f>
        <v>GAB2026466</v>
      </c>
      <c r="F43" s="3">
        <v>45811</v>
      </c>
      <c r="G43">
        <v>202603</v>
      </c>
      <c r="H43" t="s">
        <v>75</v>
      </c>
      <c r="I43" t="s">
        <v>76</v>
      </c>
      <c r="J43" t="s">
        <v>77</v>
      </c>
      <c r="K43" t="s">
        <v>78</v>
      </c>
      <c r="L43" t="s">
        <v>75</v>
      </c>
      <c r="M43" t="s">
        <v>76</v>
      </c>
      <c r="N43" t="s">
        <v>288</v>
      </c>
      <c r="O43" t="s">
        <v>109</v>
      </c>
      <c r="P43" t="str">
        <f>"INV-00118158 CT094424         "</f>
        <v xml:space="preserve">INV-00118158 CT094424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31.91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0.3</v>
      </c>
      <c r="BJ43">
        <v>1.9</v>
      </c>
      <c r="BK43">
        <v>2</v>
      </c>
      <c r="BL43">
        <v>110</v>
      </c>
      <c r="BM43">
        <v>16.5</v>
      </c>
      <c r="BN43">
        <v>126.5</v>
      </c>
      <c r="BO43">
        <v>126.5</v>
      </c>
      <c r="BQ43" t="s">
        <v>289</v>
      </c>
      <c r="BR43" t="s">
        <v>84</v>
      </c>
      <c r="BS43" s="3">
        <v>45812</v>
      </c>
      <c r="BT43" s="4">
        <v>0.54652777777777772</v>
      </c>
      <c r="BU43" t="s">
        <v>290</v>
      </c>
      <c r="BV43" t="s">
        <v>86</v>
      </c>
      <c r="BY43">
        <v>9436.9</v>
      </c>
      <c r="CA43" t="s">
        <v>291</v>
      </c>
      <c r="CC43" t="s">
        <v>76</v>
      </c>
      <c r="CD43">
        <v>7550</v>
      </c>
      <c r="CE43" t="s">
        <v>252</v>
      </c>
      <c r="CF43" s="3">
        <v>45813</v>
      </c>
      <c r="CI43">
        <v>1</v>
      </c>
      <c r="CJ43">
        <v>1</v>
      </c>
      <c r="CK43">
        <v>42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"GAB2026429"</f>
        <v>GAB2026429</v>
      </c>
      <c r="F44" s="3">
        <v>45811</v>
      </c>
      <c r="G44">
        <v>202603</v>
      </c>
      <c r="H44" t="s">
        <v>75</v>
      </c>
      <c r="I44" t="s">
        <v>76</v>
      </c>
      <c r="J44" t="s">
        <v>77</v>
      </c>
      <c r="K44" t="s">
        <v>78</v>
      </c>
      <c r="L44" t="s">
        <v>112</v>
      </c>
      <c r="M44" t="s">
        <v>113</v>
      </c>
      <c r="N44" t="s">
        <v>292</v>
      </c>
      <c r="O44" t="s">
        <v>82</v>
      </c>
      <c r="P44" t="str">
        <f>"INV-00118173 CT095068         "</f>
        <v xml:space="preserve">INV-00118173 CT095068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21.38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2</v>
      </c>
      <c r="BK44">
        <v>2</v>
      </c>
      <c r="BL44">
        <v>69.98</v>
      </c>
      <c r="BM44">
        <v>10.5</v>
      </c>
      <c r="BN44">
        <v>80.48</v>
      </c>
      <c r="BO44">
        <v>80.48</v>
      </c>
      <c r="BQ44" t="s">
        <v>293</v>
      </c>
      <c r="BR44" t="s">
        <v>84</v>
      </c>
      <c r="BS44" s="3">
        <v>45812</v>
      </c>
      <c r="BT44" s="4">
        <v>0.33194444444444443</v>
      </c>
      <c r="BU44" t="s">
        <v>294</v>
      </c>
      <c r="BV44" t="s">
        <v>86</v>
      </c>
      <c r="BY44">
        <v>9930.25</v>
      </c>
      <c r="BZ44" t="s">
        <v>87</v>
      </c>
      <c r="CA44" t="s">
        <v>295</v>
      </c>
      <c r="CC44" t="s">
        <v>113</v>
      </c>
      <c r="CD44">
        <v>2</v>
      </c>
      <c r="CE44" t="s">
        <v>296</v>
      </c>
      <c r="CF44" s="3">
        <v>45812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"GAB2026430"</f>
        <v>GAB2026430</v>
      </c>
      <c r="F45" s="3">
        <v>45811</v>
      </c>
      <c r="G45">
        <v>202603</v>
      </c>
      <c r="H45" t="s">
        <v>75</v>
      </c>
      <c r="I45" t="s">
        <v>76</v>
      </c>
      <c r="J45" t="s">
        <v>77</v>
      </c>
      <c r="K45" t="s">
        <v>78</v>
      </c>
      <c r="L45" t="s">
        <v>282</v>
      </c>
      <c r="M45" t="s">
        <v>283</v>
      </c>
      <c r="N45" t="s">
        <v>284</v>
      </c>
      <c r="O45" t="s">
        <v>82</v>
      </c>
      <c r="P45" t="str">
        <f>"INV-00118174 CT095069         "</f>
        <v xml:space="preserve">INV-00118174 CT095069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32.07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0.3</v>
      </c>
      <c r="BJ45">
        <v>2.8</v>
      </c>
      <c r="BK45">
        <v>3</v>
      </c>
      <c r="BL45">
        <v>104.95</v>
      </c>
      <c r="BM45">
        <v>15.74</v>
      </c>
      <c r="BN45">
        <v>120.69</v>
      </c>
      <c r="BO45">
        <v>120.69</v>
      </c>
      <c r="BR45" t="s">
        <v>84</v>
      </c>
      <c r="BS45" s="3">
        <v>45812</v>
      </c>
      <c r="BT45" s="4">
        <v>0.36249999999999999</v>
      </c>
      <c r="BU45" t="s">
        <v>297</v>
      </c>
      <c r="BV45" t="s">
        <v>86</v>
      </c>
      <c r="BY45">
        <v>14096.91</v>
      </c>
      <c r="BZ45" t="s">
        <v>87</v>
      </c>
      <c r="CA45" t="s">
        <v>298</v>
      </c>
      <c r="CC45" t="s">
        <v>283</v>
      </c>
      <c r="CD45">
        <v>6001</v>
      </c>
      <c r="CE45" t="s">
        <v>299</v>
      </c>
      <c r="CF45" s="3">
        <v>45812</v>
      </c>
      <c r="CI45">
        <v>2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"GAB2026431"</f>
        <v>GAB2026431</v>
      </c>
      <c r="F46" s="3">
        <v>45811</v>
      </c>
      <c r="G46">
        <v>202603</v>
      </c>
      <c r="H46" t="s">
        <v>75</v>
      </c>
      <c r="I46" t="s">
        <v>76</v>
      </c>
      <c r="J46" t="s">
        <v>77</v>
      </c>
      <c r="K46" t="s">
        <v>78</v>
      </c>
      <c r="L46" t="s">
        <v>75</v>
      </c>
      <c r="M46" t="s">
        <v>76</v>
      </c>
      <c r="N46" t="s">
        <v>300</v>
      </c>
      <c r="O46" t="s">
        <v>82</v>
      </c>
      <c r="P46" t="str">
        <f>"INV-00118175 CT095067         "</f>
        <v xml:space="preserve">INV-00118175 CT095067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16.7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0.4</v>
      </c>
      <c r="BJ46">
        <v>2.4</v>
      </c>
      <c r="BK46">
        <v>3</v>
      </c>
      <c r="BL46">
        <v>54.66</v>
      </c>
      <c r="BM46">
        <v>8.1999999999999993</v>
      </c>
      <c r="BN46">
        <v>62.86</v>
      </c>
      <c r="BO46">
        <v>62.86</v>
      </c>
      <c r="BQ46" t="s">
        <v>301</v>
      </c>
      <c r="BR46" t="s">
        <v>84</v>
      </c>
      <c r="BS46" s="3">
        <v>45812</v>
      </c>
      <c r="BT46" s="4">
        <v>0.35416666666666669</v>
      </c>
      <c r="BU46" t="s">
        <v>302</v>
      </c>
      <c r="BV46" t="s">
        <v>86</v>
      </c>
      <c r="BY46">
        <v>11837.23</v>
      </c>
      <c r="BZ46" t="s">
        <v>87</v>
      </c>
      <c r="CA46" t="s">
        <v>93</v>
      </c>
      <c r="CC46" t="s">
        <v>76</v>
      </c>
      <c r="CD46">
        <v>7700</v>
      </c>
      <c r="CE46" t="s">
        <v>303</v>
      </c>
      <c r="CF46" s="3">
        <v>45813</v>
      </c>
      <c r="CI46">
        <v>1</v>
      </c>
      <c r="CJ46">
        <v>1</v>
      </c>
      <c r="CK46">
        <v>22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"GAB2026433"</f>
        <v>GAB2026433</v>
      </c>
      <c r="F47" s="3">
        <v>45811</v>
      </c>
      <c r="G47">
        <v>202603</v>
      </c>
      <c r="H47" t="s">
        <v>75</v>
      </c>
      <c r="I47" t="s">
        <v>76</v>
      </c>
      <c r="J47" t="s">
        <v>77</v>
      </c>
      <c r="K47" t="s">
        <v>78</v>
      </c>
      <c r="L47" t="s">
        <v>304</v>
      </c>
      <c r="M47" t="s">
        <v>305</v>
      </c>
      <c r="N47" t="s">
        <v>306</v>
      </c>
      <c r="O47" t="s">
        <v>82</v>
      </c>
      <c r="P47" t="str">
        <f>"INV-00118182 CT095083         "</f>
        <v xml:space="preserve">INV-00118182 CT095083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26.73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0.5</v>
      </c>
      <c r="BJ47">
        <v>2.5</v>
      </c>
      <c r="BK47">
        <v>2.5</v>
      </c>
      <c r="BL47">
        <v>87.47</v>
      </c>
      <c r="BM47">
        <v>13.12</v>
      </c>
      <c r="BN47">
        <v>100.59</v>
      </c>
      <c r="BO47">
        <v>100.59</v>
      </c>
      <c r="BR47" t="s">
        <v>84</v>
      </c>
      <c r="BS47" s="3">
        <v>45812</v>
      </c>
      <c r="BT47" s="4">
        <v>0.39861111111111114</v>
      </c>
      <c r="BU47" t="s">
        <v>307</v>
      </c>
      <c r="BV47" t="s">
        <v>86</v>
      </c>
      <c r="BY47">
        <v>12342.4</v>
      </c>
      <c r="BZ47" t="s">
        <v>87</v>
      </c>
      <c r="CA47" t="s">
        <v>308</v>
      </c>
      <c r="CC47" t="s">
        <v>305</v>
      </c>
      <c r="CD47">
        <v>1501</v>
      </c>
      <c r="CE47" t="s">
        <v>309</v>
      </c>
      <c r="CF47" s="3">
        <v>45812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"GAB2026434"</f>
        <v>GAB2026434</v>
      </c>
      <c r="F48" s="3">
        <v>45811</v>
      </c>
      <c r="G48">
        <v>202603</v>
      </c>
      <c r="H48" t="s">
        <v>75</v>
      </c>
      <c r="I48" t="s">
        <v>76</v>
      </c>
      <c r="J48" t="s">
        <v>77</v>
      </c>
      <c r="K48" t="s">
        <v>78</v>
      </c>
      <c r="L48" t="s">
        <v>310</v>
      </c>
      <c r="M48" t="s">
        <v>311</v>
      </c>
      <c r="N48" t="s">
        <v>312</v>
      </c>
      <c r="O48" t="s">
        <v>82</v>
      </c>
      <c r="P48" t="str">
        <f>"INV-00036070 033249           "</f>
        <v xml:space="preserve">INV-00036070 033249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26.73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0.6</v>
      </c>
      <c r="BJ48">
        <v>2.4</v>
      </c>
      <c r="BK48">
        <v>2.5</v>
      </c>
      <c r="BL48">
        <v>87.47</v>
      </c>
      <c r="BM48">
        <v>13.12</v>
      </c>
      <c r="BN48">
        <v>100.59</v>
      </c>
      <c r="BO48">
        <v>100.59</v>
      </c>
      <c r="BQ48" t="s">
        <v>313</v>
      </c>
      <c r="BR48" t="s">
        <v>84</v>
      </c>
      <c r="BS48" s="3">
        <v>45812</v>
      </c>
      <c r="BT48" s="4">
        <v>0.37847222222222221</v>
      </c>
      <c r="BU48" t="s">
        <v>314</v>
      </c>
      <c r="BV48" t="s">
        <v>86</v>
      </c>
      <c r="BY48">
        <v>12160.5</v>
      </c>
      <c r="BZ48" t="s">
        <v>87</v>
      </c>
      <c r="CA48" t="s">
        <v>315</v>
      </c>
      <c r="CC48" t="s">
        <v>311</v>
      </c>
      <c r="CD48">
        <v>2001</v>
      </c>
      <c r="CE48" t="s">
        <v>309</v>
      </c>
      <c r="CF48" s="3">
        <v>45812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"GAB2026435"</f>
        <v>GAB2026435</v>
      </c>
      <c r="F49" s="3">
        <v>45811</v>
      </c>
      <c r="G49">
        <v>202603</v>
      </c>
      <c r="H49" t="s">
        <v>75</v>
      </c>
      <c r="I49" t="s">
        <v>76</v>
      </c>
      <c r="J49" t="s">
        <v>77</v>
      </c>
      <c r="K49" t="s">
        <v>78</v>
      </c>
      <c r="L49" t="s">
        <v>316</v>
      </c>
      <c r="M49" t="s">
        <v>317</v>
      </c>
      <c r="N49" t="s">
        <v>318</v>
      </c>
      <c r="O49" t="s">
        <v>82</v>
      </c>
      <c r="P49" t="str">
        <f>"INV-00118187 CT095081         "</f>
        <v xml:space="preserve">INV-00118187 CT095081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50.78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0.6</v>
      </c>
      <c r="BJ49">
        <v>2.5</v>
      </c>
      <c r="BK49">
        <v>2.5</v>
      </c>
      <c r="BL49">
        <v>166.2</v>
      </c>
      <c r="BM49">
        <v>24.93</v>
      </c>
      <c r="BN49">
        <v>191.13</v>
      </c>
      <c r="BO49">
        <v>191.13</v>
      </c>
      <c r="BQ49" t="s">
        <v>319</v>
      </c>
      <c r="BR49" t="s">
        <v>84</v>
      </c>
      <c r="BS49" s="3">
        <v>45812</v>
      </c>
      <c r="BT49" s="4">
        <v>0.43402777777777779</v>
      </c>
      <c r="BU49" t="s">
        <v>320</v>
      </c>
      <c r="BV49" t="s">
        <v>86</v>
      </c>
      <c r="BY49">
        <v>12733.35</v>
      </c>
      <c r="BZ49" t="s">
        <v>87</v>
      </c>
      <c r="CA49" t="s">
        <v>321</v>
      </c>
      <c r="CC49" t="s">
        <v>317</v>
      </c>
      <c r="CD49">
        <v>2300</v>
      </c>
      <c r="CE49" t="s">
        <v>322</v>
      </c>
      <c r="CF49" s="3">
        <v>45813</v>
      </c>
      <c r="CI49">
        <v>1</v>
      </c>
      <c r="CJ49">
        <v>1</v>
      </c>
      <c r="CK49">
        <v>23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"GAB2026436"</f>
        <v>GAB2026436</v>
      </c>
      <c r="F50" s="3">
        <v>45811</v>
      </c>
      <c r="G50">
        <v>202603</v>
      </c>
      <c r="H50" t="s">
        <v>75</v>
      </c>
      <c r="I50" t="s">
        <v>76</v>
      </c>
      <c r="J50" t="s">
        <v>77</v>
      </c>
      <c r="K50" t="s">
        <v>78</v>
      </c>
      <c r="L50" t="s">
        <v>310</v>
      </c>
      <c r="M50" t="s">
        <v>311</v>
      </c>
      <c r="N50" t="s">
        <v>323</v>
      </c>
      <c r="O50" t="s">
        <v>82</v>
      </c>
      <c r="P50" t="str">
        <f>"INV-00118188 CT095094         "</f>
        <v xml:space="preserve">INV-00118188 CT095094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21.38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0.6</v>
      </c>
      <c r="BJ50">
        <v>1.6</v>
      </c>
      <c r="BK50">
        <v>2</v>
      </c>
      <c r="BL50">
        <v>69.98</v>
      </c>
      <c r="BM50">
        <v>10.5</v>
      </c>
      <c r="BN50">
        <v>80.48</v>
      </c>
      <c r="BO50">
        <v>80.48</v>
      </c>
      <c r="BQ50" t="s">
        <v>324</v>
      </c>
      <c r="BR50" t="s">
        <v>84</v>
      </c>
      <c r="BS50" s="3">
        <v>45813</v>
      </c>
      <c r="BT50" s="4">
        <v>0.42499999999999999</v>
      </c>
      <c r="BU50" t="s">
        <v>325</v>
      </c>
      <c r="BV50" t="s">
        <v>90</v>
      </c>
      <c r="BW50" t="s">
        <v>326</v>
      </c>
      <c r="BX50" t="s">
        <v>327</v>
      </c>
      <c r="BY50">
        <v>8241.59</v>
      </c>
      <c r="BZ50" t="s">
        <v>87</v>
      </c>
      <c r="CA50" t="s">
        <v>328</v>
      </c>
      <c r="CC50" t="s">
        <v>311</v>
      </c>
      <c r="CD50">
        <v>2193</v>
      </c>
      <c r="CE50" t="s">
        <v>329</v>
      </c>
      <c r="CF50" s="3">
        <v>45813</v>
      </c>
      <c r="CI50">
        <v>1</v>
      </c>
      <c r="CJ50">
        <v>2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"GAB2026440"</f>
        <v>GAB2026440</v>
      </c>
      <c r="F51" s="3">
        <v>45811</v>
      </c>
      <c r="G51">
        <v>202603</v>
      </c>
      <c r="H51" t="s">
        <v>75</v>
      </c>
      <c r="I51" t="s">
        <v>76</v>
      </c>
      <c r="J51" t="s">
        <v>77</v>
      </c>
      <c r="K51" t="s">
        <v>78</v>
      </c>
      <c r="L51" t="s">
        <v>75</v>
      </c>
      <c r="M51" t="s">
        <v>76</v>
      </c>
      <c r="N51" t="s">
        <v>330</v>
      </c>
      <c r="O51" t="s">
        <v>82</v>
      </c>
      <c r="P51" t="str">
        <f>"INV-00118156 CT095072         "</f>
        <v xml:space="preserve">INV-00118156 CT095072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16.7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1.8</v>
      </c>
      <c r="BK51">
        <v>2</v>
      </c>
      <c r="BL51">
        <v>54.66</v>
      </c>
      <c r="BM51">
        <v>8.1999999999999993</v>
      </c>
      <c r="BN51">
        <v>62.86</v>
      </c>
      <c r="BO51">
        <v>62.86</v>
      </c>
      <c r="BQ51" t="s">
        <v>331</v>
      </c>
      <c r="BR51" t="s">
        <v>84</v>
      </c>
      <c r="BS51" s="3">
        <v>45812</v>
      </c>
      <c r="BT51" s="4">
        <v>0.40763888888888888</v>
      </c>
      <c r="BU51" t="s">
        <v>332</v>
      </c>
      <c r="BV51" t="s">
        <v>86</v>
      </c>
      <c r="BY51">
        <v>9104.4</v>
      </c>
      <c r="BZ51" t="s">
        <v>87</v>
      </c>
      <c r="CA51" t="s">
        <v>125</v>
      </c>
      <c r="CC51" t="s">
        <v>76</v>
      </c>
      <c r="CD51">
        <v>7550</v>
      </c>
      <c r="CE51" t="s">
        <v>94</v>
      </c>
      <c r="CF51" s="3">
        <v>45813</v>
      </c>
      <c r="CI51">
        <v>1</v>
      </c>
      <c r="CJ51">
        <v>1</v>
      </c>
      <c r="CK51">
        <v>22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"GAB2026442"</f>
        <v>GAB2026442</v>
      </c>
      <c r="F52" s="3">
        <v>45811</v>
      </c>
      <c r="G52">
        <v>202603</v>
      </c>
      <c r="H52" t="s">
        <v>75</v>
      </c>
      <c r="I52" t="s">
        <v>76</v>
      </c>
      <c r="J52" t="s">
        <v>77</v>
      </c>
      <c r="K52" t="s">
        <v>78</v>
      </c>
      <c r="L52" t="s">
        <v>75</v>
      </c>
      <c r="M52" t="s">
        <v>76</v>
      </c>
      <c r="N52" t="s">
        <v>288</v>
      </c>
      <c r="O52" t="s">
        <v>82</v>
      </c>
      <c r="P52" t="str">
        <f>"INV-00118158 CT094424         "</f>
        <v xml:space="preserve">INV-00118158 CT094424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16.7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2.4</v>
      </c>
      <c r="BK52">
        <v>3</v>
      </c>
      <c r="BL52">
        <v>54.66</v>
      </c>
      <c r="BM52">
        <v>8.1999999999999993</v>
      </c>
      <c r="BN52">
        <v>62.86</v>
      </c>
      <c r="BO52">
        <v>62.86</v>
      </c>
      <c r="BQ52" t="s">
        <v>333</v>
      </c>
      <c r="BR52" t="s">
        <v>84</v>
      </c>
      <c r="BS52" s="3">
        <v>45812</v>
      </c>
      <c r="BT52" s="4">
        <v>0.41666666666666669</v>
      </c>
      <c r="BU52" t="s">
        <v>208</v>
      </c>
      <c r="BV52" t="s">
        <v>86</v>
      </c>
      <c r="BY52">
        <v>12000</v>
      </c>
      <c r="BZ52" t="s">
        <v>87</v>
      </c>
      <c r="CC52" t="s">
        <v>76</v>
      </c>
      <c r="CD52">
        <v>7550</v>
      </c>
      <c r="CE52" t="s">
        <v>94</v>
      </c>
      <c r="CF52" s="3">
        <v>45812</v>
      </c>
      <c r="CI52">
        <v>1</v>
      </c>
      <c r="CJ52">
        <v>1</v>
      </c>
      <c r="CK52">
        <v>22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"GAB2026447"</f>
        <v>GAB2026447</v>
      </c>
      <c r="F53" s="3">
        <v>45811</v>
      </c>
      <c r="G53">
        <v>202603</v>
      </c>
      <c r="H53" t="s">
        <v>75</v>
      </c>
      <c r="I53" t="s">
        <v>76</v>
      </c>
      <c r="J53" t="s">
        <v>77</v>
      </c>
      <c r="K53" t="s">
        <v>78</v>
      </c>
      <c r="L53" t="s">
        <v>334</v>
      </c>
      <c r="M53" t="s">
        <v>335</v>
      </c>
      <c r="N53" t="s">
        <v>336</v>
      </c>
      <c r="O53" t="s">
        <v>82</v>
      </c>
      <c r="P53" t="str">
        <f>"INV-00118154 CT095056         "</f>
        <v xml:space="preserve">INV-00118154 CT095056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21.38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0.5</v>
      </c>
      <c r="BJ53">
        <v>2</v>
      </c>
      <c r="BK53">
        <v>2</v>
      </c>
      <c r="BL53">
        <v>69.98</v>
      </c>
      <c r="BM53">
        <v>10.5</v>
      </c>
      <c r="BN53">
        <v>80.48</v>
      </c>
      <c r="BO53">
        <v>80.48</v>
      </c>
      <c r="BR53" t="s">
        <v>84</v>
      </c>
      <c r="BS53" s="3">
        <v>45812</v>
      </c>
      <c r="BT53" s="4">
        <v>0.42777777777777776</v>
      </c>
      <c r="BU53" t="s">
        <v>337</v>
      </c>
      <c r="BV53" t="s">
        <v>86</v>
      </c>
      <c r="BY53">
        <v>9928</v>
      </c>
      <c r="BZ53" t="s">
        <v>87</v>
      </c>
      <c r="CA53" t="s">
        <v>338</v>
      </c>
      <c r="CC53" t="s">
        <v>335</v>
      </c>
      <c r="CD53">
        <v>1447</v>
      </c>
      <c r="CE53" t="s">
        <v>339</v>
      </c>
      <c r="CF53" s="3">
        <v>45812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"GAB2026449"</f>
        <v>GAB2026449</v>
      </c>
      <c r="F54" s="3">
        <v>45811</v>
      </c>
      <c r="G54">
        <v>202603</v>
      </c>
      <c r="H54" t="s">
        <v>75</v>
      </c>
      <c r="I54" t="s">
        <v>76</v>
      </c>
      <c r="J54" t="s">
        <v>77</v>
      </c>
      <c r="K54" t="s">
        <v>78</v>
      </c>
      <c r="L54" t="s">
        <v>189</v>
      </c>
      <c r="M54" t="s">
        <v>190</v>
      </c>
      <c r="N54" t="s">
        <v>191</v>
      </c>
      <c r="O54" t="s">
        <v>82</v>
      </c>
      <c r="P54" t="str">
        <f>"INV-00118178 CT095084         "</f>
        <v xml:space="preserve">INV-00118178 CT095084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50.78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0.3</v>
      </c>
      <c r="BJ54">
        <v>2.1</v>
      </c>
      <c r="BK54">
        <v>2.5</v>
      </c>
      <c r="BL54">
        <v>166.2</v>
      </c>
      <c r="BM54">
        <v>24.93</v>
      </c>
      <c r="BN54">
        <v>191.13</v>
      </c>
      <c r="BO54">
        <v>191.13</v>
      </c>
      <c r="BR54" t="s">
        <v>84</v>
      </c>
      <c r="BS54" s="3">
        <v>45812</v>
      </c>
      <c r="BT54" s="4">
        <v>0.37222222222222223</v>
      </c>
      <c r="BU54" t="s">
        <v>340</v>
      </c>
      <c r="BV54" t="s">
        <v>86</v>
      </c>
      <c r="BY54">
        <v>10282.61</v>
      </c>
      <c r="BZ54" t="s">
        <v>87</v>
      </c>
      <c r="CA54" t="s">
        <v>194</v>
      </c>
      <c r="CC54" t="s">
        <v>190</v>
      </c>
      <c r="CD54">
        <v>1900</v>
      </c>
      <c r="CE54" t="s">
        <v>296</v>
      </c>
      <c r="CF54" s="3">
        <v>45813</v>
      </c>
      <c r="CI54">
        <v>1</v>
      </c>
      <c r="CJ54">
        <v>1</v>
      </c>
      <c r="CK54">
        <v>23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"GAB2026452"</f>
        <v>GAB2026452</v>
      </c>
      <c r="F55" s="3">
        <v>45811</v>
      </c>
      <c r="G55">
        <v>202603</v>
      </c>
      <c r="H55" t="s">
        <v>75</v>
      </c>
      <c r="I55" t="s">
        <v>76</v>
      </c>
      <c r="J55" t="s">
        <v>77</v>
      </c>
      <c r="K55" t="s">
        <v>78</v>
      </c>
      <c r="L55" t="s">
        <v>341</v>
      </c>
      <c r="M55" t="s">
        <v>342</v>
      </c>
      <c r="N55" t="s">
        <v>343</v>
      </c>
      <c r="O55" t="s">
        <v>82</v>
      </c>
      <c r="P55" t="str">
        <f>"INV-00118181 00118179 CT095079"</f>
        <v>INV-00118181 00118179 CT095079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26.73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0.4</v>
      </c>
      <c r="BJ55">
        <v>2.2000000000000002</v>
      </c>
      <c r="BK55">
        <v>2.5</v>
      </c>
      <c r="BL55">
        <v>87.47</v>
      </c>
      <c r="BM55">
        <v>13.12</v>
      </c>
      <c r="BN55">
        <v>100.59</v>
      </c>
      <c r="BO55">
        <v>100.59</v>
      </c>
      <c r="BQ55" t="s">
        <v>344</v>
      </c>
      <c r="BR55" t="s">
        <v>84</v>
      </c>
      <c r="BS55" s="3">
        <v>45813</v>
      </c>
      <c r="BT55" s="4">
        <v>0.4236111111111111</v>
      </c>
      <c r="BU55" t="s">
        <v>345</v>
      </c>
      <c r="BV55" t="s">
        <v>86</v>
      </c>
      <c r="BY55">
        <v>10987.2</v>
      </c>
      <c r="BZ55" t="s">
        <v>87</v>
      </c>
      <c r="CA55" t="s">
        <v>346</v>
      </c>
      <c r="CC55" t="s">
        <v>342</v>
      </c>
      <c r="CD55">
        <v>8301</v>
      </c>
      <c r="CE55" t="s">
        <v>347</v>
      </c>
      <c r="CF55" s="3">
        <v>45814</v>
      </c>
      <c r="CI55">
        <v>2</v>
      </c>
      <c r="CJ55">
        <v>2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"GAB2026453"</f>
        <v>GAB2026453</v>
      </c>
      <c r="F56" s="3">
        <v>45811</v>
      </c>
      <c r="G56">
        <v>202603</v>
      </c>
      <c r="H56" t="s">
        <v>75</v>
      </c>
      <c r="I56" t="s">
        <v>76</v>
      </c>
      <c r="J56" t="s">
        <v>77</v>
      </c>
      <c r="K56" t="s">
        <v>78</v>
      </c>
      <c r="L56" t="s">
        <v>348</v>
      </c>
      <c r="M56" t="s">
        <v>349</v>
      </c>
      <c r="N56" t="s">
        <v>350</v>
      </c>
      <c r="O56" t="s">
        <v>82</v>
      </c>
      <c r="P56" t="str">
        <f>"INV-00118201 CT095103         "</f>
        <v xml:space="preserve">INV-00118201 CT095103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37.4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2.2000000000000002</v>
      </c>
      <c r="BK56">
        <v>2.5</v>
      </c>
      <c r="BL56">
        <v>122.39</v>
      </c>
      <c r="BM56">
        <v>18.36</v>
      </c>
      <c r="BN56">
        <v>140.75</v>
      </c>
      <c r="BO56">
        <v>140.75</v>
      </c>
      <c r="BR56" t="s">
        <v>84</v>
      </c>
      <c r="BS56" s="3">
        <v>45812</v>
      </c>
      <c r="BT56" s="4">
        <v>0.37986111111111109</v>
      </c>
      <c r="BU56" t="s">
        <v>351</v>
      </c>
      <c r="BV56" t="s">
        <v>86</v>
      </c>
      <c r="BY56">
        <v>10915.65</v>
      </c>
      <c r="BZ56" t="s">
        <v>87</v>
      </c>
      <c r="CA56" t="s">
        <v>352</v>
      </c>
      <c r="CC56" t="s">
        <v>349</v>
      </c>
      <c r="CD56">
        <v>7129</v>
      </c>
      <c r="CE56" t="s">
        <v>188</v>
      </c>
      <c r="CF56" s="3">
        <v>45813</v>
      </c>
      <c r="CI56">
        <v>1</v>
      </c>
      <c r="CJ56">
        <v>1</v>
      </c>
      <c r="CK56">
        <v>24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"GAB2026454"</f>
        <v>GAB2026454</v>
      </c>
      <c r="F57" s="3">
        <v>45811</v>
      </c>
      <c r="G57">
        <v>202603</v>
      </c>
      <c r="H57" t="s">
        <v>75</v>
      </c>
      <c r="I57" t="s">
        <v>76</v>
      </c>
      <c r="J57" t="s">
        <v>77</v>
      </c>
      <c r="K57" t="s">
        <v>78</v>
      </c>
      <c r="L57" t="s">
        <v>182</v>
      </c>
      <c r="M57" t="s">
        <v>183</v>
      </c>
      <c r="N57" t="s">
        <v>353</v>
      </c>
      <c r="O57" t="s">
        <v>82</v>
      </c>
      <c r="P57" t="str">
        <f>"ATT PREETHUM PLEASE CALL REP 0"</f>
        <v>ATT PREETHUM PLEASE CALL REP 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32.07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1.2</v>
      </c>
      <c r="BJ57">
        <v>2.7</v>
      </c>
      <c r="BK57">
        <v>3</v>
      </c>
      <c r="BL57">
        <v>104.95</v>
      </c>
      <c r="BM57">
        <v>15.74</v>
      </c>
      <c r="BN57">
        <v>120.69</v>
      </c>
      <c r="BO57">
        <v>120.69</v>
      </c>
      <c r="BQ57" t="s">
        <v>354</v>
      </c>
      <c r="BR57" t="s">
        <v>84</v>
      </c>
      <c r="BS57" s="3">
        <v>45813</v>
      </c>
      <c r="BT57" s="4">
        <v>0.36458333333333331</v>
      </c>
      <c r="BU57" t="s">
        <v>355</v>
      </c>
      <c r="BV57" t="s">
        <v>86</v>
      </c>
      <c r="BY57">
        <v>13588.55</v>
      </c>
      <c r="BZ57" t="s">
        <v>87</v>
      </c>
      <c r="CA57" t="s">
        <v>356</v>
      </c>
      <c r="CC57" t="s">
        <v>183</v>
      </c>
      <c r="CD57">
        <v>4001</v>
      </c>
      <c r="CE57" t="s">
        <v>357</v>
      </c>
      <c r="CF57" s="3">
        <v>45814</v>
      </c>
      <c r="CI57">
        <v>2</v>
      </c>
      <c r="CJ57">
        <v>2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"GAB2026455"</f>
        <v>GAB2026455</v>
      </c>
      <c r="F58" s="3">
        <v>45811</v>
      </c>
      <c r="G58">
        <v>202603</v>
      </c>
      <c r="H58" t="s">
        <v>75</v>
      </c>
      <c r="I58" t="s">
        <v>76</v>
      </c>
      <c r="J58" t="s">
        <v>77</v>
      </c>
      <c r="K58" t="s">
        <v>78</v>
      </c>
      <c r="L58" t="s">
        <v>79</v>
      </c>
      <c r="M58" t="s">
        <v>80</v>
      </c>
      <c r="N58" t="s">
        <v>81</v>
      </c>
      <c r="O58" t="s">
        <v>82</v>
      </c>
      <c r="P58" t="str">
        <f>"INV-00118202 00118200 CT095102"</f>
        <v>INV-00118202 00118200 CT095102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50.78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2.4</v>
      </c>
      <c r="BK58">
        <v>2.5</v>
      </c>
      <c r="BL58">
        <v>166.2</v>
      </c>
      <c r="BM58">
        <v>24.93</v>
      </c>
      <c r="BN58">
        <v>191.13</v>
      </c>
      <c r="BO58">
        <v>191.13</v>
      </c>
      <c r="BQ58" t="s">
        <v>83</v>
      </c>
      <c r="BR58" t="s">
        <v>84</v>
      </c>
      <c r="BS58" s="3">
        <v>45812</v>
      </c>
      <c r="BT58" s="4">
        <v>0.48888888888888887</v>
      </c>
      <c r="BU58" t="s">
        <v>358</v>
      </c>
      <c r="BV58" t="s">
        <v>86</v>
      </c>
      <c r="BY58">
        <v>11924</v>
      </c>
      <c r="BZ58" t="s">
        <v>87</v>
      </c>
      <c r="CA58" t="s">
        <v>359</v>
      </c>
      <c r="CC58" t="s">
        <v>80</v>
      </c>
      <c r="CD58">
        <v>2515</v>
      </c>
      <c r="CE58" t="s">
        <v>360</v>
      </c>
      <c r="CF58" s="3">
        <v>45812</v>
      </c>
      <c r="CI58">
        <v>1</v>
      </c>
      <c r="CJ58">
        <v>1</v>
      </c>
      <c r="CK58">
        <v>23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"GAB2026456"</f>
        <v>GAB2026456</v>
      </c>
      <c r="F59" s="3">
        <v>45811</v>
      </c>
      <c r="G59">
        <v>202603</v>
      </c>
      <c r="H59" t="s">
        <v>75</v>
      </c>
      <c r="I59" t="s">
        <v>76</v>
      </c>
      <c r="J59" t="s">
        <v>77</v>
      </c>
      <c r="K59" t="s">
        <v>78</v>
      </c>
      <c r="L59" t="s">
        <v>310</v>
      </c>
      <c r="M59" t="s">
        <v>311</v>
      </c>
      <c r="N59" t="s">
        <v>361</v>
      </c>
      <c r="O59" t="s">
        <v>82</v>
      </c>
      <c r="P59" t="str">
        <f>"INV-00036089 033230           "</f>
        <v xml:space="preserve">INV-00036089 033230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26.73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2.2000000000000002</v>
      </c>
      <c r="BK59">
        <v>2.5</v>
      </c>
      <c r="BL59">
        <v>87.47</v>
      </c>
      <c r="BM59">
        <v>13.12</v>
      </c>
      <c r="BN59">
        <v>100.59</v>
      </c>
      <c r="BO59">
        <v>100.59</v>
      </c>
      <c r="BQ59" t="s">
        <v>362</v>
      </c>
      <c r="BR59" t="s">
        <v>84</v>
      </c>
      <c r="BS59" s="3">
        <v>45812</v>
      </c>
      <c r="BT59" s="4">
        <v>0.47638888888888886</v>
      </c>
      <c r="BU59" t="s">
        <v>363</v>
      </c>
      <c r="BV59" t="s">
        <v>90</v>
      </c>
      <c r="BW59" t="s">
        <v>326</v>
      </c>
      <c r="BX59" t="s">
        <v>364</v>
      </c>
      <c r="BY59">
        <v>10984.8</v>
      </c>
      <c r="BZ59" t="s">
        <v>87</v>
      </c>
      <c r="CA59" t="s">
        <v>365</v>
      </c>
      <c r="CC59" t="s">
        <v>311</v>
      </c>
      <c r="CD59">
        <v>2001</v>
      </c>
      <c r="CE59" t="s">
        <v>296</v>
      </c>
      <c r="CF59" s="3">
        <v>45813</v>
      </c>
      <c r="CI59">
        <v>1</v>
      </c>
      <c r="CJ59">
        <v>1</v>
      </c>
      <c r="CK59">
        <v>21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"GAB2026460"</f>
        <v>GAB2026460</v>
      </c>
      <c r="F60" s="3">
        <v>45811</v>
      </c>
      <c r="G60">
        <v>202603</v>
      </c>
      <c r="H60" t="s">
        <v>75</v>
      </c>
      <c r="I60" t="s">
        <v>76</v>
      </c>
      <c r="J60" t="s">
        <v>77</v>
      </c>
      <c r="K60" t="s">
        <v>78</v>
      </c>
      <c r="L60" t="s">
        <v>366</v>
      </c>
      <c r="M60" t="s">
        <v>367</v>
      </c>
      <c r="N60" t="s">
        <v>368</v>
      </c>
      <c r="O60" t="s">
        <v>82</v>
      </c>
      <c r="P60" t="str">
        <f>"INV-00118195 CT095070         "</f>
        <v xml:space="preserve">INV-00118195 CT095070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37.4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0.8</v>
      </c>
      <c r="BJ60">
        <v>2.2999999999999998</v>
      </c>
      <c r="BK60">
        <v>2.5</v>
      </c>
      <c r="BL60">
        <v>122.39</v>
      </c>
      <c r="BM60">
        <v>18.36</v>
      </c>
      <c r="BN60">
        <v>140.75</v>
      </c>
      <c r="BO60">
        <v>140.75</v>
      </c>
      <c r="BR60" t="s">
        <v>84</v>
      </c>
      <c r="BS60" s="3">
        <v>45812</v>
      </c>
      <c r="BT60" s="4">
        <v>0.42222222222222222</v>
      </c>
      <c r="BU60" t="s">
        <v>369</v>
      </c>
      <c r="BV60" t="s">
        <v>86</v>
      </c>
      <c r="BY60">
        <v>11734.8</v>
      </c>
      <c r="BZ60" t="s">
        <v>87</v>
      </c>
      <c r="CA60" t="s">
        <v>370</v>
      </c>
      <c r="CC60" t="s">
        <v>367</v>
      </c>
      <c r="CD60">
        <v>6705</v>
      </c>
      <c r="CE60" t="s">
        <v>371</v>
      </c>
      <c r="CF60" s="3">
        <v>45813</v>
      </c>
      <c r="CI60">
        <v>2</v>
      </c>
      <c r="CJ60">
        <v>1</v>
      </c>
      <c r="CK60">
        <v>24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"GAB2026461"</f>
        <v>GAB2026461</v>
      </c>
      <c r="F61" s="3">
        <v>45811</v>
      </c>
      <c r="G61">
        <v>202603</v>
      </c>
      <c r="H61" t="s">
        <v>75</v>
      </c>
      <c r="I61" t="s">
        <v>76</v>
      </c>
      <c r="J61" t="s">
        <v>77</v>
      </c>
      <c r="K61" t="s">
        <v>78</v>
      </c>
      <c r="L61" t="s">
        <v>310</v>
      </c>
      <c r="M61" t="s">
        <v>311</v>
      </c>
      <c r="N61" t="s">
        <v>372</v>
      </c>
      <c r="O61" t="s">
        <v>82</v>
      </c>
      <c r="P61" t="str">
        <f>"INV-00118197 00118193 CT095109"</f>
        <v>INV-00118197 00118193 CT095109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21.38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0.6</v>
      </c>
      <c r="BJ61">
        <v>1.6</v>
      </c>
      <c r="BK61">
        <v>2</v>
      </c>
      <c r="BL61">
        <v>69.98</v>
      </c>
      <c r="BM61">
        <v>10.5</v>
      </c>
      <c r="BN61">
        <v>80.48</v>
      </c>
      <c r="BO61">
        <v>80.48</v>
      </c>
      <c r="BQ61" t="s">
        <v>373</v>
      </c>
      <c r="BR61" t="s">
        <v>84</v>
      </c>
      <c r="BS61" s="3">
        <v>45812</v>
      </c>
      <c r="BT61" s="4">
        <v>0.41319444444444442</v>
      </c>
      <c r="BU61" t="s">
        <v>374</v>
      </c>
      <c r="BV61" t="s">
        <v>86</v>
      </c>
      <c r="BY61">
        <v>8203.7999999999993</v>
      </c>
      <c r="BZ61" t="s">
        <v>87</v>
      </c>
      <c r="CA61" t="s">
        <v>375</v>
      </c>
      <c r="CC61" t="s">
        <v>311</v>
      </c>
      <c r="CD61">
        <v>2021</v>
      </c>
      <c r="CE61" t="s">
        <v>376</v>
      </c>
      <c r="CF61" s="3">
        <v>45812</v>
      </c>
      <c r="CI61">
        <v>1</v>
      </c>
      <c r="CJ61">
        <v>1</v>
      </c>
      <c r="CK61">
        <v>21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"GAB2026462"</f>
        <v>GAB2026462</v>
      </c>
      <c r="F62" s="3">
        <v>45811</v>
      </c>
      <c r="G62">
        <v>202603</v>
      </c>
      <c r="H62" t="s">
        <v>75</v>
      </c>
      <c r="I62" t="s">
        <v>76</v>
      </c>
      <c r="J62" t="s">
        <v>77</v>
      </c>
      <c r="K62" t="s">
        <v>78</v>
      </c>
      <c r="L62" t="s">
        <v>75</v>
      </c>
      <c r="M62" t="s">
        <v>76</v>
      </c>
      <c r="N62" t="s">
        <v>95</v>
      </c>
      <c r="O62" t="s">
        <v>82</v>
      </c>
      <c r="P62" t="str">
        <f>"INV-00118196 00118177 CT095108"</f>
        <v>INV-00118196 00118177 CT095108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16.7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1.7</v>
      </c>
      <c r="BK62">
        <v>2</v>
      </c>
      <c r="BL62">
        <v>54.66</v>
      </c>
      <c r="BM62">
        <v>8.1999999999999993</v>
      </c>
      <c r="BN62">
        <v>62.86</v>
      </c>
      <c r="BO62">
        <v>62.86</v>
      </c>
      <c r="BQ62" t="s">
        <v>96</v>
      </c>
      <c r="BR62" t="s">
        <v>84</v>
      </c>
      <c r="BS62" s="3">
        <v>45812</v>
      </c>
      <c r="BT62" s="4">
        <v>0.41944444444444445</v>
      </c>
      <c r="BU62" t="s">
        <v>377</v>
      </c>
      <c r="BV62" t="s">
        <v>86</v>
      </c>
      <c r="BY62">
        <v>8706.7199999999993</v>
      </c>
      <c r="BZ62" t="s">
        <v>87</v>
      </c>
      <c r="CA62" t="s">
        <v>378</v>
      </c>
      <c r="CC62" t="s">
        <v>76</v>
      </c>
      <c r="CD62">
        <v>7800</v>
      </c>
      <c r="CE62" t="s">
        <v>167</v>
      </c>
      <c r="CF62" s="3">
        <v>45813</v>
      </c>
      <c r="CI62">
        <v>1</v>
      </c>
      <c r="CJ62">
        <v>1</v>
      </c>
      <c r="CK62">
        <v>22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"GAB2026463"</f>
        <v>GAB2026463</v>
      </c>
      <c r="F63" s="3">
        <v>45811</v>
      </c>
      <c r="G63">
        <v>202603</v>
      </c>
      <c r="H63" t="s">
        <v>75</v>
      </c>
      <c r="I63" t="s">
        <v>76</v>
      </c>
      <c r="J63" t="s">
        <v>77</v>
      </c>
      <c r="K63" t="s">
        <v>78</v>
      </c>
      <c r="L63" t="s">
        <v>379</v>
      </c>
      <c r="M63" t="s">
        <v>380</v>
      </c>
      <c r="N63" t="s">
        <v>381</v>
      </c>
      <c r="O63" t="s">
        <v>82</v>
      </c>
      <c r="P63" t="str">
        <f>"INV-00118209 CT0951106        "</f>
        <v xml:space="preserve">INV-00118209 CT0951106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41.43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1.9</v>
      </c>
      <c r="BK63">
        <v>2</v>
      </c>
      <c r="BL63">
        <v>135.59</v>
      </c>
      <c r="BM63">
        <v>20.34</v>
      </c>
      <c r="BN63">
        <v>155.93</v>
      </c>
      <c r="BO63">
        <v>155.93</v>
      </c>
      <c r="BQ63" t="s">
        <v>382</v>
      </c>
      <c r="BR63" t="s">
        <v>84</v>
      </c>
      <c r="BS63" s="3">
        <v>45813</v>
      </c>
      <c r="BT63" s="4">
        <v>0.55138888888888893</v>
      </c>
      <c r="BU63" t="s">
        <v>383</v>
      </c>
      <c r="BV63" t="s">
        <v>86</v>
      </c>
      <c r="BY63">
        <v>9357.4</v>
      </c>
      <c r="BZ63" t="s">
        <v>87</v>
      </c>
      <c r="CA63" t="s">
        <v>384</v>
      </c>
      <c r="CC63" t="s">
        <v>380</v>
      </c>
      <c r="CD63">
        <v>555</v>
      </c>
      <c r="CE63" t="s">
        <v>296</v>
      </c>
      <c r="CF63" s="3">
        <v>45813</v>
      </c>
      <c r="CI63">
        <v>3</v>
      </c>
      <c r="CJ63">
        <v>2</v>
      </c>
      <c r="CK63">
        <v>23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"GAB2026464"</f>
        <v>GAB2026464</v>
      </c>
      <c r="F64" s="3">
        <v>45811</v>
      </c>
      <c r="G64">
        <v>202603</v>
      </c>
      <c r="H64" t="s">
        <v>75</v>
      </c>
      <c r="I64" t="s">
        <v>76</v>
      </c>
      <c r="J64" t="s">
        <v>77</v>
      </c>
      <c r="K64" t="s">
        <v>78</v>
      </c>
      <c r="L64" t="s">
        <v>385</v>
      </c>
      <c r="M64" t="s">
        <v>385</v>
      </c>
      <c r="N64" t="s">
        <v>386</v>
      </c>
      <c r="O64" t="s">
        <v>82</v>
      </c>
      <c r="P64" t="str">
        <f>"INV-00118210 CT095100         "</f>
        <v xml:space="preserve">INV-00118210 CT095100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95.97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1.9</v>
      </c>
      <c r="BJ64">
        <v>6.1</v>
      </c>
      <c r="BK64">
        <v>6.5</v>
      </c>
      <c r="BL64">
        <v>314.08</v>
      </c>
      <c r="BM64">
        <v>47.11</v>
      </c>
      <c r="BN64">
        <v>361.19</v>
      </c>
      <c r="BO64">
        <v>361.19</v>
      </c>
      <c r="BQ64" t="s">
        <v>387</v>
      </c>
      <c r="BR64" t="s">
        <v>84</v>
      </c>
      <c r="BS64" s="3">
        <v>45812</v>
      </c>
      <c r="BT64" s="4">
        <v>0.65972222222222221</v>
      </c>
      <c r="BU64" t="s">
        <v>388</v>
      </c>
      <c r="BV64" t="s">
        <v>90</v>
      </c>
      <c r="BW64" t="s">
        <v>389</v>
      </c>
      <c r="BX64" t="s">
        <v>390</v>
      </c>
      <c r="BY64">
        <v>30441.599999999999</v>
      </c>
      <c r="BZ64" t="s">
        <v>87</v>
      </c>
      <c r="CA64" t="s">
        <v>391</v>
      </c>
      <c r="CC64" t="s">
        <v>385</v>
      </c>
      <c r="CD64">
        <v>7646</v>
      </c>
      <c r="CE64" t="s">
        <v>392</v>
      </c>
      <c r="CF64" s="3">
        <v>45813</v>
      </c>
      <c r="CI64">
        <v>1</v>
      </c>
      <c r="CJ64">
        <v>1</v>
      </c>
      <c r="CK64">
        <v>24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"GAB2026465"</f>
        <v>GAB2026465</v>
      </c>
      <c r="F65" s="3">
        <v>45811</v>
      </c>
      <c r="G65">
        <v>202603</v>
      </c>
      <c r="H65" t="s">
        <v>75</v>
      </c>
      <c r="I65" t="s">
        <v>76</v>
      </c>
      <c r="J65" t="s">
        <v>77</v>
      </c>
      <c r="K65" t="s">
        <v>78</v>
      </c>
      <c r="L65" t="s">
        <v>75</v>
      </c>
      <c r="M65" t="s">
        <v>76</v>
      </c>
      <c r="N65" t="s">
        <v>393</v>
      </c>
      <c r="O65" t="s">
        <v>82</v>
      </c>
      <c r="P65" t="str">
        <f>"INV-00118212 00118213 CT095111"</f>
        <v>INV-00118212 00118213 CT095111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16.7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0.6</v>
      </c>
      <c r="BJ65">
        <v>1.7</v>
      </c>
      <c r="BK65">
        <v>2</v>
      </c>
      <c r="BL65">
        <v>54.66</v>
      </c>
      <c r="BM65">
        <v>8.1999999999999993</v>
      </c>
      <c r="BN65">
        <v>62.86</v>
      </c>
      <c r="BO65">
        <v>62.86</v>
      </c>
      <c r="BQ65" t="s">
        <v>394</v>
      </c>
      <c r="BR65" t="s">
        <v>84</v>
      </c>
      <c r="BS65" s="3">
        <v>45812</v>
      </c>
      <c r="BT65" s="4">
        <v>0.36736111111111114</v>
      </c>
      <c r="BU65" t="s">
        <v>395</v>
      </c>
      <c r="BV65" t="s">
        <v>86</v>
      </c>
      <c r="BY65">
        <v>8562.9</v>
      </c>
      <c r="BZ65" t="s">
        <v>87</v>
      </c>
      <c r="CA65" t="s">
        <v>396</v>
      </c>
      <c r="CC65" t="s">
        <v>76</v>
      </c>
      <c r="CD65">
        <v>7441</v>
      </c>
      <c r="CE65" t="s">
        <v>216</v>
      </c>
      <c r="CF65" s="3">
        <v>45813</v>
      </c>
      <c r="CI65">
        <v>1</v>
      </c>
      <c r="CJ65">
        <v>1</v>
      </c>
      <c r="CK65">
        <v>22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"GAB2026467"</f>
        <v>GAB2026467</v>
      </c>
      <c r="F66" s="3">
        <v>45811</v>
      </c>
      <c r="G66">
        <v>202603</v>
      </c>
      <c r="H66" t="s">
        <v>75</v>
      </c>
      <c r="I66" t="s">
        <v>76</v>
      </c>
      <c r="J66" t="s">
        <v>77</v>
      </c>
      <c r="K66" t="s">
        <v>78</v>
      </c>
      <c r="L66" t="s">
        <v>112</v>
      </c>
      <c r="M66" t="s">
        <v>113</v>
      </c>
      <c r="N66" t="s">
        <v>397</v>
      </c>
      <c r="O66" t="s">
        <v>82</v>
      </c>
      <c r="P66" t="str">
        <f>"ATT:JONINE MOLLER             "</f>
        <v xml:space="preserve">ATT:JONINE MOLLER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26.73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1.4</v>
      </c>
      <c r="BJ66">
        <v>2.2000000000000002</v>
      </c>
      <c r="BK66">
        <v>2.5</v>
      </c>
      <c r="BL66">
        <v>87.47</v>
      </c>
      <c r="BM66">
        <v>13.12</v>
      </c>
      <c r="BN66">
        <v>100.59</v>
      </c>
      <c r="BO66">
        <v>100.59</v>
      </c>
      <c r="BQ66" t="s">
        <v>398</v>
      </c>
      <c r="BR66" t="s">
        <v>84</v>
      </c>
      <c r="BS66" s="3">
        <v>45812</v>
      </c>
      <c r="BT66" s="4">
        <v>0.43402777777777779</v>
      </c>
      <c r="BU66" t="s">
        <v>399</v>
      </c>
      <c r="BV66" t="s">
        <v>86</v>
      </c>
      <c r="BY66">
        <v>11118.87</v>
      </c>
      <c r="BZ66" t="s">
        <v>87</v>
      </c>
      <c r="CA66" t="s">
        <v>400</v>
      </c>
      <c r="CC66" t="s">
        <v>113</v>
      </c>
      <c r="CD66">
        <v>81</v>
      </c>
      <c r="CE66" t="s">
        <v>401</v>
      </c>
      <c r="CF66" s="3">
        <v>45812</v>
      </c>
      <c r="CI66">
        <v>1</v>
      </c>
      <c r="CJ66">
        <v>1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"GAB2026468"</f>
        <v>GAB2026468</v>
      </c>
      <c r="F67" s="3">
        <v>45811</v>
      </c>
      <c r="G67">
        <v>202603</v>
      </c>
      <c r="H67" t="s">
        <v>75</v>
      </c>
      <c r="I67" t="s">
        <v>76</v>
      </c>
      <c r="J67" t="s">
        <v>77</v>
      </c>
      <c r="K67" t="s">
        <v>78</v>
      </c>
      <c r="L67" t="s">
        <v>182</v>
      </c>
      <c r="M67" t="s">
        <v>183</v>
      </c>
      <c r="N67" t="s">
        <v>402</v>
      </c>
      <c r="O67" t="s">
        <v>82</v>
      </c>
      <c r="P67" t="str">
        <f>"INV-00036108 033208           "</f>
        <v xml:space="preserve">INV-00036108 033208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37.409999999999997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3.2</v>
      </c>
      <c r="BK67">
        <v>3.5</v>
      </c>
      <c r="BL67">
        <v>122.43</v>
      </c>
      <c r="BM67">
        <v>18.36</v>
      </c>
      <c r="BN67">
        <v>140.79</v>
      </c>
      <c r="BO67">
        <v>140.79</v>
      </c>
      <c r="BQ67" t="s">
        <v>403</v>
      </c>
      <c r="BR67" t="s">
        <v>84</v>
      </c>
      <c r="BS67" s="3">
        <v>45813</v>
      </c>
      <c r="BT67" s="4">
        <v>0.44097222222222221</v>
      </c>
      <c r="BU67" t="s">
        <v>404</v>
      </c>
      <c r="BV67" t="s">
        <v>90</v>
      </c>
      <c r="BW67" t="s">
        <v>198</v>
      </c>
      <c r="BX67" t="s">
        <v>199</v>
      </c>
      <c r="BY67">
        <v>16031.4</v>
      </c>
      <c r="BZ67" t="s">
        <v>87</v>
      </c>
      <c r="CA67" t="s">
        <v>187</v>
      </c>
      <c r="CC67" t="s">
        <v>183</v>
      </c>
      <c r="CD67">
        <v>4001</v>
      </c>
      <c r="CE67" t="s">
        <v>296</v>
      </c>
      <c r="CF67" s="3">
        <v>45813</v>
      </c>
      <c r="CI67">
        <v>2</v>
      </c>
      <c r="CJ67">
        <v>2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"GAB2026469"</f>
        <v>GAB2026469</v>
      </c>
      <c r="F68" s="3">
        <v>45811</v>
      </c>
      <c r="G68">
        <v>202603</v>
      </c>
      <c r="H68" t="s">
        <v>75</v>
      </c>
      <c r="I68" t="s">
        <v>76</v>
      </c>
      <c r="J68" t="s">
        <v>77</v>
      </c>
      <c r="K68" t="s">
        <v>78</v>
      </c>
      <c r="L68" t="s">
        <v>405</v>
      </c>
      <c r="M68" t="s">
        <v>406</v>
      </c>
      <c r="N68" t="s">
        <v>407</v>
      </c>
      <c r="O68" t="s">
        <v>82</v>
      </c>
      <c r="P68" t="str">
        <f>"INV-00036103 033275           "</f>
        <v xml:space="preserve">INV-00036103 033275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21.38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0.8</v>
      </c>
      <c r="BJ68">
        <v>1.7</v>
      </c>
      <c r="BK68">
        <v>2</v>
      </c>
      <c r="BL68">
        <v>69.98</v>
      </c>
      <c r="BM68">
        <v>10.5</v>
      </c>
      <c r="BN68">
        <v>80.48</v>
      </c>
      <c r="BO68">
        <v>80.48</v>
      </c>
      <c r="BQ68" t="s">
        <v>408</v>
      </c>
      <c r="BR68" t="s">
        <v>84</v>
      </c>
      <c r="BS68" s="3">
        <v>45812</v>
      </c>
      <c r="BT68" s="4">
        <v>0.43125000000000002</v>
      </c>
      <c r="BU68" t="s">
        <v>409</v>
      </c>
      <c r="BV68" t="s">
        <v>86</v>
      </c>
      <c r="BY68">
        <v>8347.19</v>
      </c>
      <c r="BZ68" t="s">
        <v>87</v>
      </c>
      <c r="CA68" t="s">
        <v>410</v>
      </c>
      <c r="CC68" t="s">
        <v>406</v>
      </c>
      <c r="CD68">
        <v>6529</v>
      </c>
      <c r="CE68" t="s">
        <v>329</v>
      </c>
      <c r="CF68" s="3">
        <v>45813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"GAB2026471"</f>
        <v>GAB2026471</v>
      </c>
      <c r="F69" s="3">
        <v>45811</v>
      </c>
      <c r="G69">
        <v>202603</v>
      </c>
      <c r="H69" t="s">
        <v>75</v>
      </c>
      <c r="I69" t="s">
        <v>76</v>
      </c>
      <c r="J69" t="s">
        <v>77</v>
      </c>
      <c r="K69" t="s">
        <v>78</v>
      </c>
      <c r="L69" t="s">
        <v>75</v>
      </c>
      <c r="M69" t="s">
        <v>76</v>
      </c>
      <c r="N69" t="s">
        <v>411</v>
      </c>
      <c r="O69" t="s">
        <v>82</v>
      </c>
      <c r="P69" t="str">
        <f>"INV-00036105 033206           "</f>
        <v xml:space="preserve">INV-00036105 033206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16.7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0.4</v>
      </c>
      <c r="BJ69">
        <v>3.4</v>
      </c>
      <c r="BK69">
        <v>4</v>
      </c>
      <c r="BL69">
        <v>54.66</v>
      </c>
      <c r="BM69">
        <v>8.1999999999999993</v>
      </c>
      <c r="BN69">
        <v>62.86</v>
      </c>
      <c r="BO69">
        <v>62.86</v>
      </c>
      <c r="BQ69" t="s">
        <v>142</v>
      </c>
      <c r="BR69" t="s">
        <v>84</v>
      </c>
      <c r="BS69" s="3">
        <v>45812</v>
      </c>
      <c r="BT69" s="4">
        <v>0.40347222222222223</v>
      </c>
      <c r="BU69" t="s">
        <v>412</v>
      </c>
      <c r="BV69" t="s">
        <v>86</v>
      </c>
      <c r="BY69">
        <v>17058.96</v>
      </c>
      <c r="BZ69" t="s">
        <v>87</v>
      </c>
      <c r="CA69" t="s">
        <v>413</v>
      </c>
      <c r="CC69" t="s">
        <v>76</v>
      </c>
      <c r="CD69">
        <v>7441</v>
      </c>
      <c r="CE69" t="s">
        <v>181</v>
      </c>
      <c r="CF69" s="3">
        <v>45813</v>
      </c>
      <c r="CI69">
        <v>1</v>
      </c>
      <c r="CJ69">
        <v>1</v>
      </c>
      <c r="CK69">
        <v>22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"GAB2026472"</f>
        <v>GAB2026472</v>
      </c>
      <c r="F70" s="3">
        <v>45811</v>
      </c>
      <c r="G70">
        <v>202603</v>
      </c>
      <c r="H70" t="s">
        <v>75</v>
      </c>
      <c r="I70" t="s">
        <v>76</v>
      </c>
      <c r="J70" t="s">
        <v>77</v>
      </c>
      <c r="K70" t="s">
        <v>78</v>
      </c>
      <c r="L70" t="s">
        <v>112</v>
      </c>
      <c r="M70" t="s">
        <v>113</v>
      </c>
      <c r="N70" t="s">
        <v>117</v>
      </c>
      <c r="O70" t="s">
        <v>82</v>
      </c>
      <c r="P70" t="str">
        <f>"INV-00036106 033180           "</f>
        <v xml:space="preserve">INV-00036106 033180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21.38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0.3</v>
      </c>
      <c r="BJ70">
        <v>1.8</v>
      </c>
      <c r="BK70">
        <v>2</v>
      </c>
      <c r="BL70">
        <v>69.98</v>
      </c>
      <c r="BM70">
        <v>10.5</v>
      </c>
      <c r="BN70">
        <v>80.48</v>
      </c>
      <c r="BO70">
        <v>80.48</v>
      </c>
      <c r="BQ70" t="s">
        <v>118</v>
      </c>
      <c r="BR70" t="s">
        <v>84</v>
      </c>
      <c r="BS70" s="3">
        <v>45812</v>
      </c>
      <c r="BT70" s="4">
        <v>0.35972222222222222</v>
      </c>
      <c r="BU70" t="s">
        <v>414</v>
      </c>
      <c r="BV70" t="s">
        <v>86</v>
      </c>
      <c r="BY70">
        <v>8790</v>
      </c>
      <c r="BZ70" t="s">
        <v>87</v>
      </c>
      <c r="CA70" t="s">
        <v>415</v>
      </c>
      <c r="CC70" t="s">
        <v>113</v>
      </c>
      <c r="CD70">
        <v>81</v>
      </c>
      <c r="CE70" t="s">
        <v>299</v>
      </c>
      <c r="CF70" s="3">
        <v>45812</v>
      </c>
      <c r="CI70">
        <v>1</v>
      </c>
      <c r="CJ70">
        <v>1</v>
      </c>
      <c r="CK70">
        <v>21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"GAB2026473"</f>
        <v>GAB2026473</v>
      </c>
      <c r="F71" s="3">
        <v>45811</v>
      </c>
      <c r="G71">
        <v>202603</v>
      </c>
      <c r="H71" t="s">
        <v>75</v>
      </c>
      <c r="I71" t="s">
        <v>76</v>
      </c>
      <c r="J71" t="s">
        <v>77</v>
      </c>
      <c r="K71" t="s">
        <v>78</v>
      </c>
      <c r="L71" t="s">
        <v>416</v>
      </c>
      <c r="M71" t="s">
        <v>417</v>
      </c>
      <c r="N71" t="s">
        <v>418</v>
      </c>
      <c r="O71" t="s">
        <v>82</v>
      </c>
      <c r="P71" t="str">
        <f>"INV-00036107 033237           "</f>
        <v xml:space="preserve">INV-00036107 033237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69.489999999999995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3.5</v>
      </c>
      <c r="BK71">
        <v>3.5</v>
      </c>
      <c r="BL71">
        <v>227.43</v>
      </c>
      <c r="BM71">
        <v>34.11</v>
      </c>
      <c r="BN71">
        <v>261.54000000000002</v>
      </c>
      <c r="BO71">
        <v>261.54000000000002</v>
      </c>
      <c r="BQ71" t="s">
        <v>419</v>
      </c>
      <c r="BR71" t="s">
        <v>84</v>
      </c>
      <c r="BS71" s="3">
        <v>45812</v>
      </c>
      <c r="BT71" s="4">
        <v>0.50347222222222221</v>
      </c>
      <c r="BU71" t="s">
        <v>420</v>
      </c>
      <c r="BV71" t="s">
        <v>86</v>
      </c>
      <c r="BY71">
        <v>17686.8</v>
      </c>
      <c r="BZ71" t="s">
        <v>87</v>
      </c>
      <c r="CA71" t="s">
        <v>421</v>
      </c>
      <c r="CC71" t="s">
        <v>417</v>
      </c>
      <c r="CD71">
        <v>6500</v>
      </c>
      <c r="CE71" t="s">
        <v>347</v>
      </c>
      <c r="CF71" s="3">
        <v>45813</v>
      </c>
      <c r="CI71">
        <v>1</v>
      </c>
      <c r="CJ71">
        <v>1</v>
      </c>
      <c r="CK71">
        <v>23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"GAB2026475"</f>
        <v>GAB2026475</v>
      </c>
      <c r="F72" s="3">
        <v>45811</v>
      </c>
      <c r="G72">
        <v>202603</v>
      </c>
      <c r="H72" t="s">
        <v>75</v>
      </c>
      <c r="I72" t="s">
        <v>76</v>
      </c>
      <c r="J72" t="s">
        <v>77</v>
      </c>
      <c r="K72" t="s">
        <v>78</v>
      </c>
      <c r="L72" t="s">
        <v>112</v>
      </c>
      <c r="M72" t="s">
        <v>113</v>
      </c>
      <c r="N72" t="s">
        <v>422</v>
      </c>
      <c r="O72" t="s">
        <v>82</v>
      </c>
      <c r="P72" t="str">
        <f>"INV-00036104 033205           "</f>
        <v xml:space="preserve">INV-00036104 033205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21.38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1.6</v>
      </c>
      <c r="BK72">
        <v>2</v>
      </c>
      <c r="BL72">
        <v>69.98</v>
      </c>
      <c r="BM72">
        <v>10.5</v>
      </c>
      <c r="BN72">
        <v>80.48</v>
      </c>
      <c r="BO72">
        <v>80.48</v>
      </c>
      <c r="BQ72" t="s">
        <v>423</v>
      </c>
      <c r="BR72" t="s">
        <v>84</v>
      </c>
      <c r="BS72" s="3">
        <v>45812</v>
      </c>
      <c r="BT72" s="4">
        <v>0.3125</v>
      </c>
      <c r="BU72" t="s">
        <v>424</v>
      </c>
      <c r="BV72" t="s">
        <v>86</v>
      </c>
      <c r="BY72">
        <v>8241.75</v>
      </c>
      <c r="BZ72" t="s">
        <v>87</v>
      </c>
      <c r="CA72" t="s">
        <v>295</v>
      </c>
      <c r="CC72" t="s">
        <v>113</v>
      </c>
      <c r="CD72">
        <v>2</v>
      </c>
      <c r="CE72" t="s">
        <v>425</v>
      </c>
      <c r="CF72" s="3">
        <v>45812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"009945075937"</f>
        <v>009945075937</v>
      </c>
      <c r="F73" s="3">
        <v>45811</v>
      </c>
      <c r="G73">
        <v>202603</v>
      </c>
      <c r="H73" t="s">
        <v>112</v>
      </c>
      <c r="I73" t="s">
        <v>113</v>
      </c>
      <c r="J73" t="s">
        <v>129</v>
      </c>
      <c r="K73" t="s">
        <v>78</v>
      </c>
      <c r="L73" t="s">
        <v>426</v>
      </c>
      <c r="M73" t="s">
        <v>427</v>
      </c>
      <c r="N73" t="s">
        <v>428</v>
      </c>
      <c r="O73" t="s">
        <v>109</v>
      </c>
      <c r="P73" t="str">
        <f>"NO REF                        "</f>
        <v xml:space="preserve">NO REF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48.18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19</v>
      </c>
      <c r="BJ73">
        <v>0.5</v>
      </c>
      <c r="BK73">
        <v>19</v>
      </c>
      <c r="BL73">
        <v>163.25</v>
      </c>
      <c r="BM73">
        <v>24.49</v>
      </c>
      <c r="BN73">
        <v>187.74</v>
      </c>
      <c r="BO73">
        <v>187.74</v>
      </c>
      <c r="BQ73" t="s">
        <v>429</v>
      </c>
      <c r="BR73" t="s">
        <v>430</v>
      </c>
      <c r="BS73" s="3">
        <v>45812</v>
      </c>
      <c r="BT73" s="4">
        <v>0.44791666666666669</v>
      </c>
      <c r="BU73" t="s">
        <v>431</v>
      </c>
      <c r="BV73" t="s">
        <v>86</v>
      </c>
      <c r="BY73">
        <v>2613.6</v>
      </c>
      <c r="BZ73" t="s">
        <v>140</v>
      </c>
      <c r="CA73" t="s">
        <v>432</v>
      </c>
      <c r="CC73" t="s">
        <v>427</v>
      </c>
      <c r="CD73">
        <v>1201</v>
      </c>
      <c r="CE73" t="s">
        <v>111</v>
      </c>
      <c r="CF73" s="3">
        <v>45812</v>
      </c>
      <c r="CI73">
        <v>1</v>
      </c>
      <c r="CJ73">
        <v>1</v>
      </c>
      <c r="CK73">
        <v>41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"009945075967"</f>
        <v>009945075967</v>
      </c>
      <c r="F74" s="3">
        <v>45811</v>
      </c>
      <c r="G74">
        <v>202603</v>
      </c>
      <c r="H74" t="s">
        <v>112</v>
      </c>
      <c r="I74" t="s">
        <v>113</v>
      </c>
      <c r="J74" t="s">
        <v>129</v>
      </c>
      <c r="K74" t="s">
        <v>78</v>
      </c>
      <c r="L74" t="s">
        <v>135</v>
      </c>
      <c r="M74" t="s">
        <v>136</v>
      </c>
      <c r="N74" t="s">
        <v>129</v>
      </c>
      <c r="O74" t="s">
        <v>82</v>
      </c>
      <c r="P74" t="str">
        <f>"NO REF                        "</f>
        <v xml:space="preserve">NO REF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21.38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69.98</v>
      </c>
      <c r="BM74">
        <v>10.5</v>
      </c>
      <c r="BN74">
        <v>80.48</v>
      </c>
      <c r="BO74">
        <v>80.48</v>
      </c>
      <c r="BQ74" t="s">
        <v>433</v>
      </c>
      <c r="BR74" t="s">
        <v>226</v>
      </c>
      <c r="BS74" s="3">
        <v>45811</v>
      </c>
      <c r="BT74" s="4">
        <v>0.46527777777777779</v>
      </c>
      <c r="BU74" t="s">
        <v>434</v>
      </c>
      <c r="BV74" t="s">
        <v>86</v>
      </c>
      <c r="BY74">
        <v>1200</v>
      </c>
      <c r="BZ74" t="s">
        <v>87</v>
      </c>
      <c r="CC74" t="s">
        <v>136</v>
      </c>
      <c r="CD74">
        <v>9300</v>
      </c>
      <c r="CE74" t="s">
        <v>111</v>
      </c>
      <c r="CF74" s="3">
        <v>45813</v>
      </c>
      <c r="CI74">
        <v>1</v>
      </c>
      <c r="CJ74">
        <v>0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"009945075968"</f>
        <v>009945075968</v>
      </c>
      <c r="F75" s="3">
        <v>45811</v>
      </c>
      <c r="G75">
        <v>202603</v>
      </c>
      <c r="H75" t="s">
        <v>112</v>
      </c>
      <c r="I75" t="s">
        <v>113</v>
      </c>
      <c r="J75" t="s">
        <v>129</v>
      </c>
      <c r="K75" t="s">
        <v>78</v>
      </c>
      <c r="L75" t="s">
        <v>75</v>
      </c>
      <c r="M75" t="s">
        <v>76</v>
      </c>
      <c r="N75" t="s">
        <v>129</v>
      </c>
      <c r="O75" t="s">
        <v>82</v>
      </c>
      <c r="P75" t="str">
        <f>"NO REF                        "</f>
        <v xml:space="preserve">NO REF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21.38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2</v>
      </c>
      <c r="BJ75">
        <v>0.5</v>
      </c>
      <c r="BK75">
        <v>2</v>
      </c>
      <c r="BL75">
        <v>69.98</v>
      </c>
      <c r="BM75">
        <v>10.5</v>
      </c>
      <c r="BN75">
        <v>80.48</v>
      </c>
      <c r="BO75">
        <v>80.48</v>
      </c>
      <c r="BQ75" t="s">
        <v>138</v>
      </c>
      <c r="BR75" t="s">
        <v>435</v>
      </c>
      <c r="BS75" s="3">
        <v>45813</v>
      </c>
      <c r="BT75" s="4">
        <v>0.4236111111111111</v>
      </c>
      <c r="BU75" t="s">
        <v>132</v>
      </c>
      <c r="BV75" t="s">
        <v>90</v>
      </c>
      <c r="BY75">
        <v>1200</v>
      </c>
      <c r="BZ75" t="s">
        <v>87</v>
      </c>
      <c r="CA75" t="s">
        <v>133</v>
      </c>
      <c r="CC75" t="s">
        <v>76</v>
      </c>
      <c r="CD75">
        <v>8000</v>
      </c>
      <c r="CE75" t="s">
        <v>111</v>
      </c>
      <c r="CF75" s="3">
        <v>45814</v>
      </c>
      <c r="CI75">
        <v>1</v>
      </c>
      <c r="CJ75">
        <v>2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"GAB2026478"</f>
        <v>GAB2026478</v>
      </c>
      <c r="F76" s="3">
        <v>45812</v>
      </c>
      <c r="G76">
        <v>202603</v>
      </c>
      <c r="H76" t="s">
        <v>75</v>
      </c>
      <c r="I76" t="s">
        <v>76</v>
      </c>
      <c r="J76" t="s">
        <v>77</v>
      </c>
      <c r="K76" t="s">
        <v>78</v>
      </c>
      <c r="L76" t="s">
        <v>75</v>
      </c>
      <c r="M76" t="s">
        <v>76</v>
      </c>
      <c r="N76" t="s">
        <v>436</v>
      </c>
      <c r="O76" t="s">
        <v>109</v>
      </c>
      <c r="P76" t="str">
        <f>"00118211 095117               "</f>
        <v xml:space="preserve">00118211 095117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40.299999999999997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10.8</v>
      </c>
      <c r="BJ76">
        <v>24.9</v>
      </c>
      <c r="BK76">
        <v>25</v>
      </c>
      <c r="BL76">
        <v>139.59</v>
      </c>
      <c r="BM76">
        <v>20.94</v>
      </c>
      <c r="BN76">
        <v>160.53</v>
      </c>
      <c r="BO76">
        <v>160.53</v>
      </c>
      <c r="BQ76" t="s">
        <v>289</v>
      </c>
      <c r="BR76" t="s">
        <v>84</v>
      </c>
      <c r="BS76" s="3">
        <v>45813</v>
      </c>
      <c r="BT76" s="4">
        <v>0.58819444444444446</v>
      </c>
      <c r="BU76" t="s">
        <v>437</v>
      </c>
      <c r="BV76" t="s">
        <v>86</v>
      </c>
      <c r="BY76">
        <v>124491.85</v>
      </c>
      <c r="CA76" t="s">
        <v>291</v>
      </c>
      <c r="CC76" t="s">
        <v>76</v>
      </c>
      <c r="CD76">
        <v>7550</v>
      </c>
      <c r="CE76" t="s">
        <v>438</v>
      </c>
      <c r="CF76" s="3">
        <v>45814</v>
      </c>
      <c r="CI76">
        <v>1</v>
      </c>
      <c r="CJ76">
        <v>1</v>
      </c>
      <c r="CK76">
        <v>42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"GAB2026492"</f>
        <v>GAB2026492</v>
      </c>
      <c r="F77" s="3">
        <v>45812</v>
      </c>
      <c r="G77">
        <v>202603</v>
      </c>
      <c r="H77" t="s">
        <v>75</v>
      </c>
      <c r="I77" t="s">
        <v>76</v>
      </c>
      <c r="J77" t="s">
        <v>77</v>
      </c>
      <c r="K77" t="s">
        <v>78</v>
      </c>
      <c r="L77" t="s">
        <v>439</v>
      </c>
      <c r="M77" t="s">
        <v>440</v>
      </c>
      <c r="N77" t="s">
        <v>441</v>
      </c>
      <c r="O77" t="s">
        <v>109</v>
      </c>
      <c r="P77" t="str">
        <f>"00036144 135 143 134 033311 31"</f>
        <v>00036144 135 143 134 033311 31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68.64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8.4</v>
      </c>
      <c r="BJ77">
        <v>18.100000000000001</v>
      </c>
      <c r="BK77">
        <v>19</v>
      </c>
      <c r="BL77">
        <v>233.84</v>
      </c>
      <c r="BM77">
        <v>35.08</v>
      </c>
      <c r="BN77">
        <v>268.92</v>
      </c>
      <c r="BO77">
        <v>268.92</v>
      </c>
      <c r="BQ77" t="s">
        <v>442</v>
      </c>
      <c r="BR77" t="s">
        <v>84</v>
      </c>
      <c r="BS77" s="3">
        <v>45817</v>
      </c>
      <c r="BT77" s="4">
        <v>0.59861111111111109</v>
      </c>
      <c r="BU77" t="s">
        <v>443</v>
      </c>
      <c r="BV77" t="s">
        <v>86</v>
      </c>
      <c r="BY77">
        <v>90388.87</v>
      </c>
      <c r="CA77" t="s">
        <v>444</v>
      </c>
      <c r="CC77" t="s">
        <v>440</v>
      </c>
      <c r="CD77">
        <v>1061</v>
      </c>
      <c r="CE77" t="s">
        <v>438</v>
      </c>
      <c r="CF77" s="3">
        <v>45817</v>
      </c>
      <c r="CI77">
        <v>4</v>
      </c>
      <c r="CJ77">
        <v>3</v>
      </c>
      <c r="CK77">
        <v>43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"GAB2026493"</f>
        <v>GAB2026493</v>
      </c>
      <c r="F78" s="3">
        <v>45812</v>
      </c>
      <c r="G78">
        <v>202603</v>
      </c>
      <c r="H78" t="s">
        <v>75</v>
      </c>
      <c r="I78" t="s">
        <v>76</v>
      </c>
      <c r="J78" t="s">
        <v>77</v>
      </c>
      <c r="K78" t="s">
        <v>78</v>
      </c>
      <c r="L78" t="s">
        <v>168</v>
      </c>
      <c r="M78" t="s">
        <v>169</v>
      </c>
      <c r="N78" t="s">
        <v>267</v>
      </c>
      <c r="O78" t="s">
        <v>109</v>
      </c>
      <c r="P78" t="str">
        <f>"00036136 137 138 139 140 141 1"</f>
        <v>00036136 137 138 139 140 141 1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83.79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19.5</v>
      </c>
      <c r="BJ78">
        <v>40.5</v>
      </c>
      <c r="BK78">
        <v>41</v>
      </c>
      <c r="BL78">
        <v>284.22000000000003</v>
      </c>
      <c r="BM78">
        <v>42.63</v>
      </c>
      <c r="BN78">
        <v>326.85000000000002</v>
      </c>
      <c r="BO78">
        <v>326.85000000000002</v>
      </c>
      <c r="BQ78" t="s">
        <v>445</v>
      </c>
      <c r="BR78" t="s">
        <v>84</v>
      </c>
      <c r="BS78" s="3">
        <v>45817</v>
      </c>
      <c r="BT78" s="4">
        <v>0.59097222222222223</v>
      </c>
      <c r="BU78" t="s">
        <v>446</v>
      </c>
      <c r="BV78" t="s">
        <v>86</v>
      </c>
      <c r="BY78">
        <v>202607.11</v>
      </c>
      <c r="CA78" t="s">
        <v>447</v>
      </c>
      <c r="CC78" t="s">
        <v>169</v>
      </c>
      <c r="CD78">
        <v>701</v>
      </c>
      <c r="CE78" t="s">
        <v>438</v>
      </c>
      <c r="CF78" s="3">
        <v>45818</v>
      </c>
      <c r="CI78">
        <v>3</v>
      </c>
      <c r="CJ78">
        <v>3</v>
      </c>
      <c r="CK78">
        <v>41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"GAB2026500"</f>
        <v>GAB2026500</v>
      </c>
      <c r="F79" s="3">
        <v>45812</v>
      </c>
      <c r="G79">
        <v>202603</v>
      </c>
      <c r="H79" t="s">
        <v>75</v>
      </c>
      <c r="I79" t="s">
        <v>76</v>
      </c>
      <c r="J79" t="s">
        <v>77</v>
      </c>
      <c r="K79" t="s">
        <v>78</v>
      </c>
      <c r="L79" t="s">
        <v>135</v>
      </c>
      <c r="M79" t="s">
        <v>136</v>
      </c>
      <c r="N79" t="s">
        <v>448</v>
      </c>
      <c r="O79" t="s">
        <v>109</v>
      </c>
      <c r="P79" t="str">
        <f>"00118220 221 095120 119       "</f>
        <v xml:space="preserve">00118220 221 095120 119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67.11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13.1</v>
      </c>
      <c r="BJ79">
        <v>30.3</v>
      </c>
      <c r="BK79">
        <v>31</v>
      </c>
      <c r="BL79">
        <v>228.74</v>
      </c>
      <c r="BM79">
        <v>34.31</v>
      </c>
      <c r="BN79">
        <v>263.05</v>
      </c>
      <c r="BO79">
        <v>263.05</v>
      </c>
      <c r="BQ79" t="s">
        <v>442</v>
      </c>
      <c r="BR79" t="s">
        <v>84</v>
      </c>
      <c r="BS79" s="3">
        <v>45814</v>
      </c>
      <c r="BT79" s="4">
        <v>0.63888888888888884</v>
      </c>
      <c r="BU79" t="s">
        <v>449</v>
      </c>
      <c r="BV79" t="s">
        <v>86</v>
      </c>
      <c r="BY79">
        <v>151660.12</v>
      </c>
      <c r="CC79" t="s">
        <v>136</v>
      </c>
      <c r="CD79">
        <v>9301</v>
      </c>
      <c r="CE79" t="s">
        <v>438</v>
      </c>
      <c r="CF79" s="3">
        <v>45817</v>
      </c>
      <c r="CI79">
        <v>4</v>
      </c>
      <c r="CJ79">
        <v>2</v>
      </c>
      <c r="CK79">
        <v>41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"GAB2026476"</f>
        <v>GAB2026476</v>
      </c>
      <c r="F80" s="3">
        <v>45812</v>
      </c>
      <c r="G80">
        <v>202603</v>
      </c>
      <c r="H80" t="s">
        <v>75</v>
      </c>
      <c r="I80" t="s">
        <v>76</v>
      </c>
      <c r="J80" t="s">
        <v>77</v>
      </c>
      <c r="K80" t="s">
        <v>78</v>
      </c>
      <c r="L80" t="s">
        <v>426</v>
      </c>
      <c r="M80" t="s">
        <v>427</v>
      </c>
      <c r="N80" t="s">
        <v>450</v>
      </c>
      <c r="O80" t="s">
        <v>82</v>
      </c>
      <c r="P80" t="str">
        <f>"00118218 095114               "</f>
        <v xml:space="preserve">00118218 095114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20.9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0.7</v>
      </c>
      <c r="BJ80">
        <v>1.6</v>
      </c>
      <c r="BK80">
        <v>2</v>
      </c>
      <c r="BL80">
        <v>69.5</v>
      </c>
      <c r="BM80">
        <v>10.43</v>
      </c>
      <c r="BN80">
        <v>79.930000000000007</v>
      </c>
      <c r="BO80">
        <v>79.930000000000007</v>
      </c>
      <c r="BQ80" t="s">
        <v>451</v>
      </c>
      <c r="BR80" t="s">
        <v>84</v>
      </c>
      <c r="BS80" s="3">
        <v>45814</v>
      </c>
      <c r="BT80" s="4">
        <v>0.36458333333333331</v>
      </c>
      <c r="BU80" t="s">
        <v>452</v>
      </c>
      <c r="BV80" t="s">
        <v>86</v>
      </c>
      <c r="BY80">
        <v>8173.44</v>
      </c>
      <c r="BZ80" t="s">
        <v>87</v>
      </c>
      <c r="CA80" t="s">
        <v>432</v>
      </c>
      <c r="CC80" t="s">
        <v>427</v>
      </c>
      <c r="CD80">
        <v>1200</v>
      </c>
      <c r="CE80" t="s">
        <v>453</v>
      </c>
      <c r="CF80" s="3">
        <v>45814</v>
      </c>
      <c r="CI80">
        <v>2</v>
      </c>
      <c r="CJ80">
        <v>2</v>
      </c>
      <c r="CK80">
        <v>21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"GAB2026477"</f>
        <v>GAB2026477</v>
      </c>
      <c r="F81" s="3">
        <v>45812</v>
      </c>
      <c r="G81">
        <v>202603</v>
      </c>
      <c r="H81" t="s">
        <v>75</v>
      </c>
      <c r="I81" t="s">
        <v>76</v>
      </c>
      <c r="J81" t="s">
        <v>77</v>
      </c>
      <c r="K81" t="s">
        <v>78</v>
      </c>
      <c r="L81" t="s">
        <v>454</v>
      </c>
      <c r="M81" t="s">
        <v>454</v>
      </c>
      <c r="N81" t="s">
        <v>455</v>
      </c>
      <c r="O81" t="s">
        <v>82</v>
      </c>
      <c r="P81" t="str">
        <f>"00118222 095125               "</f>
        <v xml:space="preserve">00118222 095125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43.7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1.1000000000000001</v>
      </c>
      <c r="BJ81">
        <v>2.6</v>
      </c>
      <c r="BK81">
        <v>3</v>
      </c>
      <c r="BL81">
        <v>145.33000000000001</v>
      </c>
      <c r="BM81">
        <v>21.8</v>
      </c>
      <c r="BN81">
        <v>167.13</v>
      </c>
      <c r="BO81">
        <v>167.13</v>
      </c>
      <c r="BQ81" t="s">
        <v>456</v>
      </c>
      <c r="BR81" t="s">
        <v>84</v>
      </c>
      <c r="BS81" s="3">
        <v>45813</v>
      </c>
      <c r="BT81" s="4">
        <v>0.49652777777777779</v>
      </c>
      <c r="BU81" t="s">
        <v>457</v>
      </c>
      <c r="BV81" t="s">
        <v>86</v>
      </c>
      <c r="BY81">
        <v>12795.25</v>
      </c>
      <c r="BZ81" t="s">
        <v>87</v>
      </c>
      <c r="CA81" t="s">
        <v>458</v>
      </c>
      <c r="CC81" t="s">
        <v>454</v>
      </c>
      <c r="CD81">
        <v>6835</v>
      </c>
      <c r="CE81" t="s">
        <v>459</v>
      </c>
      <c r="CF81" s="3">
        <v>45814</v>
      </c>
      <c r="CI81">
        <v>2</v>
      </c>
      <c r="CJ81">
        <v>1</v>
      </c>
      <c r="CK81">
        <v>24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"GAB2026479"</f>
        <v>GAB2026479</v>
      </c>
      <c r="F82" s="3">
        <v>45812</v>
      </c>
      <c r="G82">
        <v>202603</v>
      </c>
      <c r="H82" t="s">
        <v>75</v>
      </c>
      <c r="I82" t="s">
        <v>76</v>
      </c>
      <c r="J82" t="s">
        <v>77</v>
      </c>
      <c r="K82" t="s">
        <v>78</v>
      </c>
      <c r="L82" t="s">
        <v>189</v>
      </c>
      <c r="M82" t="s">
        <v>190</v>
      </c>
      <c r="N82" t="s">
        <v>460</v>
      </c>
      <c r="O82" t="s">
        <v>82</v>
      </c>
      <c r="P82" t="str">
        <f>"00118217 095131               "</f>
        <v xml:space="preserve">00118217 095131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40.49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0.8</v>
      </c>
      <c r="BJ82">
        <v>1.6</v>
      </c>
      <c r="BK82">
        <v>2</v>
      </c>
      <c r="BL82">
        <v>134.65</v>
      </c>
      <c r="BM82">
        <v>20.2</v>
      </c>
      <c r="BN82">
        <v>154.85</v>
      </c>
      <c r="BO82">
        <v>154.85</v>
      </c>
      <c r="BQ82" t="s">
        <v>461</v>
      </c>
      <c r="BR82" t="s">
        <v>84</v>
      </c>
      <c r="BS82" s="3">
        <v>45813</v>
      </c>
      <c r="BT82" s="4">
        <v>0.4375</v>
      </c>
      <c r="BU82" t="s">
        <v>462</v>
      </c>
      <c r="BV82" t="s">
        <v>86</v>
      </c>
      <c r="BY82">
        <v>8117.34</v>
      </c>
      <c r="BZ82" t="s">
        <v>87</v>
      </c>
      <c r="CA82" t="s">
        <v>463</v>
      </c>
      <c r="CC82" t="s">
        <v>190</v>
      </c>
      <c r="CD82">
        <v>1939</v>
      </c>
      <c r="CE82" t="s">
        <v>464</v>
      </c>
      <c r="CF82" s="3">
        <v>45813</v>
      </c>
      <c r="CI82">
        <v>1</v>
      </c>
      <c r="CJ82">
        <v>1</v>
      </c>
      <c r="CK82">
        <v>23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"GAB2026480"</f>
        <v>GAB2026480</v>
      </c>
      <c r="F83" s="3">
        <v>45812</v>
      </c>
      <c r="G83">
        <v>202603</v>
      </c>
      <c r="H83" t="s">
        <v>75</v>
      </c>
      <c r="I83" t="s">
        <v>76</v>
      </c>
      <c r="J83" t="s">
        <v>77</v>
      </c>
      <c r="K83" t="s">
        <v>78</v>
      </c>
      <c r="L83" t="s">
        <v>310</v>
      </c>
      <c r="M83" t="s">
        <v>311</v>
      </c>
      <c r="N83" t="s">
        <v>465</v>
      </c>
      <c r="O83" t="s">
        <v>82</v>
      </c>
      <c r="P83" t="str">
        <f>"00118219 095116               "</f>
        <v xml:space="preserve">00118219 095116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31.34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0.5</v>
      </c>
      <c r="BJ83">
        <v>2.8</v>
      </c>
      <c r="BK83">
        <v>3</v>
      </c>
      <c r="BL83">
        <v>104.22</v>
      </c>
      <c r="BM83">
        <v>15.63</v>
      </c>
      <c r="BN83">
        <v>119.85</v>
      </c>
      <c r="BO83">
        <v>119.85</v>
      </c>
      <c r="BQ83" t="s">
        <v>466</v>
      </c>
      <c r="BR83" t="s">
        <v>84</v>
      </c>
      <c r="BS83" s="3">
        <v>45813</v>
      </c>
      <c r="BT83" s="4">
        <v>0.42777777777777776</v>
      </c>
      <c r="BU83" t="s">
        <v>467</v>
      </c>
      <c r="BV83" t="s">
        <v>86</v>
      </c>
      <c r="BY83">
        <v>14098.32</v>
      </c>
      <c r="BZ83" t="s">
        <v>87</v>
      </c>
      <c r="CA83" t="s">
        <v>356</v>
      </c>
      <c r="CC83" t="s">
        <v>311</v>
      </c>
      <c r="CD83">
        <v>2021</v>
      </c>
      <c r="CE83" t="s">
        <v>468</v>
      </c>
      <c r="CF83" s="3">
        <v>45813</v>
      </c>
      <c r="CI83">
        <v>1</v>
      </c>
      <c r="CJ83">
        <v>1</v>
      </c>
      <c r="CK83">
        <v>21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"GAB2026481"</f>
        <v>GAB2026481</v>
      </c>
      <c r="F84" s="3">
        <v>45812</v>
      </c>
      <c r="G84">
        <v>202603</v>
      </c>
      <c r="H84" t="s">
        <v>75</v>
      </c>
      <c r="I84" t="s">
        <v>76</v>
      </c>
      <c r="J84" t="s">
        <v>77</v>
      </c>
      <c r="K84" t="s">
        <v>78</v>
      </c>
      <c r="L84" t="s">
        <v>469</v>
      </c>
      <c r="M84" t="s">
        <v>470</v>
      </c>
      <c r="N84" t="s">
        <v>471</v>
      </c>
      <c r="O84" t="s">
        <v>82</v>
      </c>
      <c r="P84" t="str">
        <f>"00118225 095130               "</f>
        <v xml:space="preserve">00118225 095130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26.12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0.5</v>
      </c>
      <c r="BJ84">
        <v>2.5</v>
      </c>
      <c r="BK84">
        <v>2.5</v>
      </c>
      <c r="BL84">
        <v>86.86</v>
      </c>
      <c r="BM84">
        <v>13.03</v>
      </c>
      <c r="BN84">
        <v>99.89</v>
      </c>
      <c r="BO84">
        <v>99.89</v>
      </c>
      <c r="BQ84" t="s">
        <v>472</v>
      </c>
      <c r="BR84" t="s">
        <v>84</v>
      </c>
      <c r="BS84" s="3">
        <v>45814</v>
      </c>
      <c r="BT84" s="4">
        <v>0.41180555555555554</v>
      </c>
      <c r="BU84" t="s">
        <v>473</v>
      </c>
      <c r="BV84" t="s">
        <v>86</v>
      </c>
      <c r="BY84">
        <v>12406.49</v>
      </c>
      <c r="BZ84" t="s">
        <v>87</v>
      </c>
      <c r="CA84" t="s">
        <v>474</v>
      </c>
      <c r="CC84" t="s">
        <v>470</v>
      </c>
      <c r="CD84">
        <v>4320</v>
      </c>
      <c r="CE84" t="s">
        <v>475</v>
      </c>
      <c r="CF84" s="3">
        <v>45814</v>
      </c>
      <c r="CI84">
        <v>2</v>
      </c>
      <c r="CJ84">
        <v>2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"GAB2026483"</f>
        <v>GAB2026483</v>
      </c>
      <c r="F85" s="3">
        <v>45812</v>
      </c>
      <c r="G85">
        <v>202603</v>
      </c>
      <c r="H85" t="s">
        <v>75</v>
      </c>
      <c r="I85" t="s">
        <v>76</v>
      </c>
      <c r="J85" t="s">
        <v>77</v>
      </c>
      <c r="K85" t="s">
        <v>78</v>
      </c>
      <c r="L85" t="s">
        <v>106</v>
      </c>
      <c r="M85" t="s">
        <v>107</v>
      </c>
      <c r="N85" t="s">
        <v>476</v>
      </c>
      <c r="O85" t="s">
        <v>82</v>
      </c>
      <c r="P85" t="str">
        <f>"00118227 095134               "</f>
        <v xml:space="preserve">00118227 095134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20.9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1.7</v>
      </c>
      <c r="BK85">
        <v>2</v>
      </c>
      <c r="BL85">
        <v>69.5</v>
      </c>
      <c r="BM85">
        <v>10.43</v>
      </c>
      <c r="BN85">
        <v>79.930000000000007</v>
      </c>
      <c r="BO85">
        <v>79.930000000000007</v>
      </c>
      <c r="BR85" t="s">
        <v>84</v>
      </c>
      <c r="BS85" s="3">
        <v>45813</v>
      </c>
      <c r="BT85" s="4">
        <v>0.4597222222222222</v>
      </c>
      <c r="BU85" t="s">
        <v>477</v>
      </c>
      <c r="BV85" t="s">
        <v>90</v>
      </c>
      <c r="BY85">
        <v>8396.19</v>
      </c>
      <c r="BZ85" t="s">
        <v>87</v>
      </c>
      <c r="CA85" t="s">
        <v>478</v>
      </c>
      <c r="CC85" t="s">
        <v>107</v>
      </c>
      <c r="CD85">
        <v>5200</v>
      </c>
      <c r="CE85" t="s">
        <v>453</v>
      </c>
      <c r="CF85" s="3">
        <v>45814</v>
      </c>
      <c r="CI85">
        <v>1</v>
      </c>
      <c r="CJ85">
        <v>1</v>
      </c>
      <c r="CK85">
        <v>21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"GAB2026484"</f>
        <v>GAB2026484</v>
      </c>
      <c r="F86" s="3">
        <v>45812</v>
      </c>
      <c r="G86">
        <v>202603</v>
      </c>
      <c r="H86" t="s">
        <v>75</v>
      </c>
      <c r="I86" t="s">
        <v>76</v>
      </c>
      <c r="J86" t="s">
        <v>77</v>
      </c>
      <c r="K86" t="s">
        <v>78</v>
      </c>
      <c r="L86" t="s">
        <v>182</v>
      </c>
      <c r="M86" t="s">
        <v>183</v>
      </c>
      <c r="N86" t="s">
        <v>479</v>
      </c>
      <c r="O86" t="s">
        <v>82</v>
      </c>
      <c r="P86" t="str">
        <f>"00118228 095136               "</f>
        <v xml:space="preserve">00118228 095136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20.9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1.7</v>
      </c>
      <c r="BK86">
        <v>2</v>
      </c>
      <c r="BL86">
        <v>69.5</v>
      </c>
      <c r="BM86">
        <v>10.43</v>
      </c>
      <c r="BN86">
        <v>79.930000000000007</v>
      </c>
      <c r="BO86">
        <v>79.930000000000007</v>
      </c>
      <c r="BR86" t="s">
        <v>84</v>
      </c>
      <c r="BS86" s="3">
        <v>45814</v>
      </c>
      <c r="BT86" s="4">
        <v>0.42986111111111114</v>
      </c>
      <c r="BU86" t="s">
        <v>480</v>
      </c>
      <c r="BV86" t="s">
        <v>86</v>
      </c>
      <c r="BY86">
        <v>8462.16</v>
      </c>
      <c r="BZ86" t="s">
        <v>87</v>
      </c>
      <c r="CA86" t="s">
        <v>481</v>
      </c>
      <c r="CC86" t="s">
        <v>183</v>
      </c>
      <c r="CD86">
        <v>4001</v>
      </c>
      <c r="CE86" t="s">
        <v>482</v>
      </c>
      <c r="CF86" s="3">
        <v>45814</v>
      </c>
      <c r="CI86">
        <v>2</v>
      </c>
      <c r="CJ86">
        <v>2</v>
      </c>
      <c r="CK86">
        <v>21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"GAB2026485"</f>
        <v>GAB2026485</v>
      </c>
      <c r="F87" s="3">
        <v>45812</v>
      </c>
      <c r="G87">
        <v>202603</v>
      </c>
      <c r="H87" t="s">
        <v>75</v>
      </c>
      <c r="I87" t="s">
        <v>76</v>
      </c>
      <c r="J87" t="s">
        <v>77</v>
      </c>
      <c r="K87" t="s">
        <v>78</v>
      </c>
      <c r="L87" t="s">
        <v>75</v>
      </c>
      <c r="M87" t="s">
        <v>76</v>
      </c>
      <c r="N87" t="s">
        <v>393</v>
      </c>
      <c r="O87" t="s">
        <v>82</v>
      </c>
      <c r="P87" t="str">
        <f>"00118241 095154               "</f>
        <v xml:space="preserve">00118241 095154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16.32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2.2999999999999998</v>
      </c>
      <c r="BK87">
        <v>3</v>
      </c>
      <c r="BL87">
        <v>54.28</v>
      </c>
      <c r="BM87">
        <v>8.14</v>
      </c>
      <c r="BN87">
        <v>62.42</v>
      </c>
      <c r="BO87">
        <v>62.42</v>
      </c>
      <c r="BQ87" t="s">
        <v>483</v>
      </c>
      <c r="BR87" t="s">
        <v>84</v>
      </c>
      <c r="BS87" s="3">
        <v>45813</v>
      </c>
      <c r="BT87" s="4">
        <v>0.36666666666666664</v>
      </c>
      <c r="BU87" t="s">
        <v>484</v>
      </c>
      <c r="BV87" t="s">
        <v>86</v>
      </c>
      <c r="BY87">
        <v>11681.73</v>
      </c>
      <c r="BZ87" t="s">
        <v>87</v>
      </c>
      <c r="CA87" t="s">
        <v>485</v>
      </c>
      <c r="CC87" t="s">
        <v>76</v>
      </c>
      <c r="CD87">
        <v>7441</v>
      </c>
      <c r="CE87" t="s">
        <v>486</v>
      </c>
      <c r="CF87" s="3">
        <v>45814</v>
      </c>
      <c r="CI87">
        <v>1</v>
      </c>
      <c r="CJ87">
        <v>1</v>
      </c>
      <c r="CK87">
        <v>22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"GAB2026486"</f>
        <v>GAB2026486</v>
      </c>
      <c r="F88" s="3">
        <v>45812</v>
      </c>
      <c r="G88">
        <v>202603</v>
      </c>
      <c r="H88" t="s">
        <v>75</v>
      </c>
      <c r="I88" t="s">
        <v>76</v>
      </c>
      <c r="J88" t="s">
        <v>77</v>
      </c>
      <c r="K88" t="s">
        <v>78</v>
      </c>
      <c r="L88" t="s">
        <v>217</v>
      </c>
      <c r="M88" t="s">
        <v>218</v>
      </c>
      <c r="N88" t="s">
        <v>219</v>
      </c>
      <c r="O88" t="s">
        <v>82</v>
      </c>
      <c r="P88" t="str">
        <f>"00118226 095127               "</f>
        <v xml:space="preserve">00118226 095127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40.49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0.4</v>
      </c>
      <c r="BJ88">
        <v>1.6</v>
      </c>
      <c r="BK88">
        <v>2</v>
      </c>
      <c r="BL88">
        <v>134.65</v>
      </c>
      <c r="BM88">
        <v>20.2</v>
      </c>
      <c r="BN88">
        <v>154.85</v>
      </c>
      <c r="BO88">
        <v>154.85</v>
      </c>
      <c r="BQ88" t="s">
        <v>220</v>
      </c>
      <c r="BR88" t="s">
        <v>84</v>
      </c>
      <c r="BS88" s="3">
        <v>45813</v>
      </c>
      <c r="BT88" s="4">
        <v>0.41666666666666669</v>
      </c>
      <c r="BU88" t="s">
        <v>487</v>
      </c>
      <c r="BV88" t="s">
        <v>86</v>
      </c>
      <c r="BY88">
        <v>8179.38</v>
      </c>
      <c r="BZ88" t="s">
        <v>87</v>
      </c>
      <c r="CC88" t="s">
        <v>218</v>
      </c>
      <c r="CD88">
        <v>9459</v>
      </c>
      <c r="CE88" t="s">
        <v>488</v>
      </c>
      <c r="CF88" s="3">
        <v>45813</v>
      </c>
      <c r="CI88">
        <v>2</v>
      </c>
      <c r="CJ88">
        <v>1</v>
      </c>
      <c r="CK88">
        <v>23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"GAB2026487"</f>
        <v>GAB2026487</v>
      </c>
      <c r="F89" s="3">
        <v>45812</v>
      </c>
      <c r="G89">
        <v>202603</v>
      </c>
      <c r="H89" t="s">
        <v>75</v>
      </c>
      <c r="I89" t="s">
        <v>76</v>
      </c>
      <c r="J89" t="s">
        <v>77</v>
      </c>
      <c r="K89" t="s">
        <v>78</v>
      </c>
      <c r="L89" t="s">
        <v>263</v>
      </c>
      <c r="M89" t="s">
        <v>264</v>
      </c>
      <c r="N89" t="s">
        <v>265</v>
      </c>
      <c r="O89" t="s">
        <v>82</v>
      </c>
      <c r="P89" t="str">
        <f>"00118240 095155               "</f>
        <v xml:space="preserve">00118240 095155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49.63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2.2999999999999998</v>
      </c>
      <c r="BK89">
        <v>2.5</v>
      </c>
      <c r="BL89">
        <v>165.05</v>
      </c>
      <c r="BM89">
        <v>24.76</v>
      </c>
      <c r="BN89">
        <v>189.81</v>
      </c>
      <c r="BO89">
        <v>189.81</v>
      </c>
      <c r="BQ89" t="s">
        <v>442</v>
      </c>
      <c r="BR89" t="s">
        <v>84</v>
      </c>
      <c r="BS89" s="3">
        <v>45814</v>
      </c>
      <c r="BT89" s="4">
        <v>0.71180555555555558</v>
      </c>
      <c r="BU89" t="s">
        <v>489</v>
      </c>
      <c r="BV89" t="s">
        <v>86</v>
      </c>
      <c r="BY89">
        <v>11288.34</v>
      </c>
      <c r="BZ89" t="s">
        <v>87</v>
      </c>
      <c r="CA89" t="s">
        <v>356</v>
      </c>
      <c r="CC89" t="s">
        <v>264</v>
      </c>
      <c r="CD89">
        <v>9830</v>
      </c>
      <c r="CE89" t="s">
        <v>468</v>
      </c>
      <c r="CF89" s="3">
        <v>45814</v>
      </c>
      <c r="CI89">
        <v>2</v>
      </c>
      <c r="CJ89">
        <v>2</v>
      </c>
      <c r="CK89">
        <v>23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"GAB2026488"</f>
        <v>GAB2026488</v>
      </c>
      <c r="F90" s="3">
        <v>45812</v>
      </c>
      <c r="G90">
        <v>202603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490</v>
      </c>
      <c r="O90" t="s">
        <v>82</v>
      </c>
      <c r="P90" t="str">
        <f>"00118246 095156               "</f>
        <v xml:space="preserve">00118246 095156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16.32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1.3</v>
      </c>
      <c r="BJ90">
        <v>2.2999999999999998</v>
      </c>
      <c r="BK90">
        <v>3</v>
      </c>
      <c r="BL90">
        <v>54.28</v>
      </c>
      <c r="BM90">
        <v>8.14</v>
      </c>
      <c r="BN90">
        <v>62.42</v>
      </c>
      <c r="BO90">
        <v>62.42</v>
      </c>
      <c r="BQ90" t="s">
        <v>491</v>
      </c>
      <c r="BR90" t="s">
        <v>84</v>
      </c>
      <c r="BS90" s="3">
        <v>45813</v>
      </c>
      <c r="BT90" s="4">
        <v>0.40833333333333333</v>
      </c>
      <c r="BU90" t="s">
        <v>492</v>
      </c>
      <c r="BV90" t="s">
        <v>86</v>
      </c>
      <c r="BY90">
        <v>11632.13</v>
      </c>
      <c r="BZ90" t="s">
        <v>87</v>
      </c>
      <c r="CA90" t="s">
        <v>125</v>
      </c>
      <c r="CC90" t="s">
        <v>76</v>
      </c>
      <c r="CD90">
        <v>7550</v>
      </c>
      <c r="CE90" t="s">
        <v>493</v>
      </c>
      <c r="CF90" s="3">
        <v>45814</v>
      </c>
      <c r="CI90">
        <v>1</v>
      </c>
      <c r="CJ90">
        <v>1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"GAB2026489"</f>
        <v>GAB2026489</v>
      </c>
      <c r="F91" s="3">
        <v>45812</v>
      </c>
      <c r="G91">
        <v>202603</v>
      </c>
      <c r="H91" t="s">
        <v>75</v>
      </c>
      <c r="I91" t="s">
        <v>76</v>
      </c>
      <c r="J91" t="s">
        <v>77</v>
      </c>
      <c r="K91" t="s">
        <v>78</v>
      </c>
      <c r="L91" t="s">
        <v>494</v>
      </c>
      <c r="M91" t="s">
        <v>495</v>
      </c>
      <c r="N91" t="s">
        <v>496</v>
      </c>
      <c r="O91" t="s">
        <v>82</v>
      </c>
      <c r="P91" t="str">
        <f>"00118247 095160               "</f>
        <v xml:space="preserve">00118247 095160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29.39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</v>
      </c>
      <c r="BK91">
        <v>2</v>
      </c>
      <c r="BL91">
        <v>97.74</v>
      </c>
      <c r="BM91">
        <v>14.66</v>
      </c>
      <c r="BN91">
        <v>112.4</v>
      </c>
      <c r="BO91">
        <v>112.4</v>
      </c>
      <c r="BQ91" t="s">
        <v>497</v>
      </c>
      <c r="BR91" t="s">
        <v>84</v>
      </c>
      <c r="BS91" s="3">
        <v>45813</v>
      </c>
      <c r="BT91" s="4">
        <v>0.4201388888888889</v>
      </c>
      <c r="BU91" t="s">
        <v>498</v>
      </c>
      <c r="BV91" t="s">
        <v>86</v>
      </c>
      <c r="BY91">
        <v>9913.1299999999992</v>
      </c>
      <c r="BZ91" t="s">
        <v>87</v>
      </c>
      <c r="CA91" t="s">
        <v>499</v>
      </c>
      <c r="CC91" t="s">
        <v>495</v>
      </c>
      <c r="CD91">
        <v>7130</v>
      </c>
      <c r="CE91" t="s">
        <v>500</v>
      </c>
      <c r="CF91" s="3">
        <v>45814</v>
      </c>
      <c r="CI91">
        <v>1</v>
      </c>
      <c r="CJ91">
        <v>1</v>
      </c>
      <c r="CK91">
        <v>24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"GAB2026490"</f>
        <v>GAB2026490</v>
      </c>
      <c r="F92" s="3">
        <v>45812</v>
      </c>
      <c r="G92">
        <v>202603</v>
      </c>
      <c r="H92" t="s">
        <v>75</v>
      </c>
      <c r="I92" t="s">
        <v>76</v>
      </c>
      <c r="J92" t="s">
        <v>77</v>
      </c>
      <c r="K92" t="s">
        <v>78</v>
      </c>
      <c r="L92" t="s">
        <v>501</v>
      </c>
      <c r="M92" t="s">
        <v>502</v>
      </c>
      <c r="N92" t="s">
        <v>503</v>
      </c>
      <c r="O92" t="s">
        <v>82</v>
      </c>
      <c r="P92" t="str">
        <f>"00118243 095153               "</f>
        <v xml:space="preserve">00118243 095153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26.12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16.739999999999998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2.5</v>
      </c>
      <c r="BK92">
        <v>2.5</v>
      </c>
      <c r="BL92">
        <v>103.6</v>
      </c>
      <c r="BM92">
        <v>15.54</v>
      </c>
      <c r="BN92">
        <v>119.14</v>
      </c>
      <c r="BO92">
        <v>119.14</v>
      </c>
      <c r="BQ92" t="s">
        <v>504</v>
      </c>
      <c r="BR92" t="s">
        <v>84</v>
      </c>
      <c r="BS92" s="3">
        <v>45813</v>
      </c>
      <c r="BT92" s="4">
        <v>0.41666666666666669</v>
      </c>
      <c r="BU92" t="s">
        <v>504</v>
      </c>
      <c r="BV92" t="s">
        <v>86</v>
      </c>
      <c r="BY92">
        <v>12682.43</v>
      </c>
      <c r="BZ92" t="s">
        <v>505</v>
      </c>
      <c r="CA92" t="s">
        <v>506</v>
      </c>
      <c r="CC92" t="s">
        <v>502</v>
      </c>
      <c r="CD92">
        <v>1475</v>
      </c>
      <c r="CE92" t="s">
        <v>507</v>
      </c>
      <c r="CF92" s="3">
        <v>45813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"GAB2026491"</f>
        <v>GAB2026491</v>
      </c>
      <c r="F93" s="3">
        <v>45812</v>
      </c>
      <c r="G93">
        <v>202603</v>
      </c>
      <c r="H93" t="s">
        <v>75</v>
      </c>
      <c r="I93" t="s">
        <v>76</v>
      </c>
      <c r="J93" t="s">
        <v>77</v>
      </c>
      <c r="K93" t="s">
        <v>78</v>
      </c>
      <c r="L93" t="s">
        <v>75</v>
      </c>
      <c r="M93" t="s">
        <v>76</v>
      </c>
      <c r="N93" t="s">
        <v>508</v>
      </c>
      <c r="O93" t="s">
        <v>82</v>
      </c>
      <c r="P93" t="str">
        <f>"00118248 095161               "</f>
        <v xml:space="preserve">00118248 095161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16.32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2.5</v>
      </c>
      <c r="BK93">
        <v>3</v>
      </c>
      <c r="BL93">
        <v>54.28</v>
      </c>
      <c r="BM93">
        <v>8.14</v>
      </c>
      <c r="BN93">
        <v>62.42</v>
      </c>
      <c r="BO93">
        <v>62.42</v>
      </c>
      <c r="BR93" t="s">
        <v>84</v>
      </c>
      <c r="BS93" s="3">
        <v>45813</v>
      </c>
      <c r="BT93" s="4">
        <v>0.38333333333333336</v>
      </c>
      <c r="BU93" t="s">
        <v>509</v>
      </c>
      <c r="BV93" t="s">
        <v>86</v>
      </c>
      <c r="BY93">
        <v>12659.2</v>
      </c>
      <c r="BZ93" t="s">
        <v>87</v>
      </c>
      <c r="CA93" t="s">
        <v>510</v>
      </c>
      <c r="CC93" t="s">
        <v>76</v>
      </c>
      <c r="CD93">
        <v>8001</v>
      </c>
      <c r="CE93" t="s">
        <v>482</v>
      </c>
      <c r="CF93" s="3">
        <v>45814</v>
      </c>
      <c r="CI93">
        <v>1</v>
      </c>
      <c r="CJ93">
        <v>1</v>
      </c>
      <c r="CK93">
        <v>22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"GAB2026494"</f>
        <v>GAB2026494</v>
      </c>
      <c r="F94" s="3">
        <v>45812</v>
      </c>
      <c r="G94">
        <v>202603</v>
      </c>
      <c r="H94" t="s">
        <v>75</v>
      </c>
      <c r="I94" t="s">
        <v>76</v>
      </c>
      <c r="J94" t="s">
        <v>77</v>
      </c>
      <c r="K94" t="s">
        <v>78</v>
      </c>
      <c r="L94" t="s">
        <v>310</v>
      </c>
      <c r="M94" t="s">
        <v>311</v>
      </c>
      <c r="N94" t="s">
        <v>511</v>
      </c>
      <c r="O94" t="s">
        <v>82</v>
      </c>
      <c r="P94" t="str">
        <f>"00118249 095159               "</f>
        <v xml:space="preserve">00118249 095159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20.9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</v>
      </c>
      <c r="BK94">
        <v>2</v>
      </c>
      <c r="BL94">
        <v>69.5</v>
      </c>
      <c r="BM94">
        <v>10.43</v>
      </c>
      <c r="BN94">
        <v>79.930000000000007</v>
      </c>
      <c r="BO94">
        <v>79.930000000000007</v>
      </c>
      <c r="BQ94" t="s">
        <v>512</v>
      </c>
      <c r="BR94" t="s">
        <v>84</v>
      </c>
      <c r="BS94" s="3">
        <v>45813</v>
      </c>
      <c r="BT94" s="4">
        <v>0.37847222222222221</v>
      </c>
      <c r="BU94" t="s">
        <v>332</v>
      </c>
      <c r="BV94" t="s">
        <v>86</v>
      </c>
      <c r="BY94">
        <v>10120.11</v>
      </c>
      <c r="BZ94" t="s">
        <v>87</v>
      </c>
      <c r="CA94" t="s">
        <v>513</v>
      </c>
      <c r="CC94" t="s">
        <v>311</v>
      </c>
      <c r="CD94">
        <v>2196</v>
      </c>
      <c r="CE94" t="s">
        <v>514</v>
      </c>
      <c r="CF94" s="3">
        <v>45813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"GAB2026495"</f>
        <v>GAB2026495</v>
      </c>
      <c r="F95" s="3">
        <v>45812</v>
      </c>
      <c r="G95">
        <v>202603</v>
      </c>
      <c r="H95" t="s">
        <v>75</v>
      </c>
      <c r="I95" t="s">
        <v>76</v>
      </c>
      <c r="J95" t="s">
        <v>77</v>
      </c>
      <c r="K95" t="s">
        <v>78</v>
      </c>
      <c r="L95" t="s">
        <v>515</v>
      </c>
      <c r="M95" t="s">
        <v>516</v>
      </c>
      <c r="N95" t="s">
        <v>517</v>
      </c>
      <c r="O95" t="s">
        <v>82</v>
      </c>
      <c r="P95" t="str">
        <f>"00118254 095164               "</f>
        <v xml:space="preserve">00118254 095164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49.63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0.5</v>
      </c>
      <c r="BJ95">
        <v>2.2999999999999998</v>
      </c>
      <c r="BK95">
        <v>2.5</v>
      </c>
      <c r="BL95">
        <v>165.05</v>
      </c>
      <c r="BM95">
        <v>24.76</v>
      </c>
      <c r="BN95">
        <v>189.81</v>
      </c>
      <c r="BO95">
        <v>189.81</v>
      </c>
      <c r="BR95" t="s">
        <v>84</v>
      </c>
      <c r="BS95" s="3">
        <v>45814</v>
      </c>
      <c r="BT95" s="4">
        <v>0.61736111111111114</v>
      </c>
      <c r="BU95" t="s">
        <v>518</v>
      </c>
      <c r="BV95" t="s">
        <v>86</v>
      </c>
      <c r="BY95">
        <v>11294.85</v>
      </c>
      <c r="BZ95" t="s">
        <v>87</v>
      </c>
      <c r="CC95" t="s">
        <v>516</v>
      </c>
      <c r="CD95">
        <v>5360</v>
      </c>
      <c r="CE95" t="s">
        <v>468</v>
      </c>
      <c r="CF95" s="3">
        <v>45814</v>
      </c>
      <c r="CI95">
        <v>5</v>
      </c>
      <c r="CJ95">
        <v>2</v>
      </c>
      <c r="CK95">
        <v>23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"GAB2026496"</f>
        <v>GAB2026496</v>
      </c>
      <c r="F96" s="3">
        <v>45812</v>
      </c>
      <c r="G96">
        <v>202603</v>
      </c>
      <c r="H96" t="s">
        <v>75</v>
      </c>
      <c r="I96" t="s">
        <v>76</v>
      </c>
      <c r="J96" t="s">
        <v>77</v>
      </c>
      <c r="K96" t="s">
        <v>78</v>
      </c>
      <c r="L96" t="s">
        <v>75</v>
      </c>
      <c r="M96" t="s">
        <v>76</v>
      </c>
      <c r="N96" t="s">
        <v>95</v>
      </c>
      <c r="O96" t="s">
        <v>82</v>
      </c>
      <c r="P96" t="str">
        <f>"00118255 095158               "</f>
        <v xml:space="preserve">00118255 095158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16.32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2.4</v>
      </c>
      <c r="BK96">
        <v>3</v>
      </c>
      <c r="BL96">
        <v>54.28</v>
      </c>
      <c r="BM96">
        <v>8.14</v>
      </c>
      <c r="BN96">
        <v>62.42</v>
      </c>
      <c r="BO96">
        <v>62.42</v>
      </c>
      <c r="BQ96" t="s">
        <v>97</v>
      </c>
      <c r="BR96" t="s">
        <v>84</v>
      </c>
      <c r="BS96" s="3">
        <v>45813</v>
      </c>
      <c r="BT96" s="4">
        <v>0.37916666666666665</v>
      </c>
      <c r="BU96" t="s">
        <v>519</v>
      </c>
      <c r="BV96" t="s">
        <v>86</v>
      </c>
      <c r="BY96">
        <v>12145</v>
      </c>
      <c r="BZ96" t="s">
        <v>87</v>
      </c>
      <c r="CA96" t="s">
        <v>520</v>
      </c>
      <c r="CC96" t="s">
        <v>76</v>
      </c>
      <c r="CD96">
        <v>7800</v>
      </c>
      <c r="CE96" t="s">
        <v>514</v>
      </c>
      <c r="CF96" s="3">
        <v>45814</v>
      </c>
      <c r="CI96">
        <v>1</v>
      </c>
      <c r="CJ96">
        <v>1</v>
      </c>
      <c r="CK96">
        <v>22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"GAB2026497"</f>
        <v>GAB2026497</v>
      </c>
      <c r="F97" s="3">
        <v>45812</v>
      </c>
      <c r="G97">
        <v>202603</v>
      </c>
      <c r="H97" t="s">
        <v>75</v>
      </c>
      <c r="I97" t="s">
        <v>76</v>
      </c>
      <c r="J97" t="s">
        <v>77</v>
      </c>
      <c r="K97" t="s">
        <v>78</v>
      </c>
      <c r="L97" t="s">
        <v>210</v>
      </c>
      <c r="M97" t="s">
        <v>211</v>
      </c>
      <c r="N97" t="s">
        <v>521</v>
      </c>
      <c r="O97" t="s">
        <v>82</v>
      </c>
      <c r="P97" t="str">
        <f>"00118252 095165               "</f>
        <v xml:space="preserve">00118252 095165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16.32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0.8</v>
      </c>
      <c r="BJ97">
        <v>1.7</v>
      </c>
      <c r="BK97">
        <v>2</v>
      </c>
      <c r="BL97">
        <v>54.28</v>
      </c>
      <c r="BM97">
        <v>8.14</v>
      </c>
      <c r="BN97">
        <v>62.42</v>
      </c>
      <c r="BO97">
        <v>62.42</v>
      </c>
      <c r="BQ97" t="s">
        <v>179</v>
      </c>
      <c r="BR97" t="s">
        <v>84</v>
      </c>
      <c r="BS97" s="3">
        <v>45813</v>
      </c>
      <c r="BT97" s="4">
        <v>0.35833333333333334</v>
      </c>
      <c r="BU97" t="s">
        <v>522</v>
      </c>
      <c r="BV97" t="s">
        <v>86</v>
      </c>
      <c r="BY97">
        <v>8265.84</v>
      </c>
      <c r="BZ97" t="s">
        <v>87</v>
      </c>
      <c r="CA97" t="s">
        <v>523</v>
      </c>
      <c r="CC97" t="s">
        <v>211</v>
      </c>
      <c r="CD97">
        <v>7600</v>
      </c>
      <c r="CE97" t="s">
        <v>453</v>
      </c>
      <c r="CF97" s="3">
        <v>45814</v>
      </c>
      <c r="CI97">
        <v>1</v>
      </c>
      <c r="CJ97">
        <v>1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"GAB2026498"</f>
        <v>GAB2026498</v>
      </c>
      <c r="F98" s="3">
        <v>45812</v>
      </c>
      <c r="G98">
        <v>202603</v>
      </c>
      <c r="H98" t="s">
        <v>75</v>
      </c>
      <c r="I98" t="s">
        <v>76</v>
      </c>
      <c r="J98" t="s">
        <v>77</v>
      </c>
      <c r="K98" t="s">
        <v>78</v>
      </c>
      <c r="L98" t="s">
        <v>524</v>
      </c>
      <c r="M98" t="s">
        <v>524</v>
      </c>
      <c r="N98" t="s">
        <v>525</v>
      </c>
      <c r="O98" t="s">
        <v>82</v>
      </c>
      <c r="P98" t="str">
        <f>"00118253 095163               "</f>
        <v xml:space="preserve">00118253 095163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49.63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16.739999999999998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1.3</v>
      </c>
      <c r="BJ98">
        <v>2.4</v>
      </c>
      <c r="BK98">
        <v>2.5</v>
      </c>
      <c r="BL98">
        <v>181.79</v>
      </c>
      <c r="BM98">
        <v>27.27</v>
      </c>
      <c r="BN98">
        <v>209.06</v>
      </c>
      <c r="BO98">
        <v>209.06</v>
      </c>
      <c r="BQ98" t="s">
        <v>526</v>
      </c>
      <c r="BR98" t="s">
        <v>84</v>
      </c>
      <c r="BS98" s="3">
        <v>45814</v>
      </c>
      <c r="BT98" s="4">
        <v>0.65347222222222223</v>
      </c>
      <c r="BU98" t="s">
        <v>527</v>
      </c>
      <c r="BV98" t="s">
        <v>86</v>
      </c>
      <c r="BY98">
        <v>11762.64</v>
      </c>
      <c r="BZ98" t="s">
        <v>505</v>
      </c>
      <c r="CC98" t="s">
        <v>524</v>
      </c>
      <c r="CD98">
        <v>5670</v>
      </c>
      <c r="CE98" t="s">
        <v>528</v>
      </c>
      <c r="CF98" s="3">
        <v>45814</v>
      </c>
      <c r="CI98">
        <v>5</v>
      </c>
      <c r="CJ98">
        <v>2</v>
      </c>
      <c r="CK98">
        <v>23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"GAB2026499"</f>
        <v>GAB2026499</v>
      </c>
      <c r="F99" s="3">
        <v>45812</v>
      </c>
      <c r="G99">
        <v>202603</v>
      </c>
      <c r="H99" t="s">
        <v>75</v>
      </c>
      <c r="I99" t="s">
        <v>76</v>
      </c>
      <c r="J99" t="s">
        <v>77</v>
      </c>
      <c r="K99" t="s">
        <v>78</v>
      </c>
      <c r="L99" t="s">
        <v>161</v>
      </c>
      <c r="M99" t="s">
        <v>162</v>
      </c>
      <c r="N99" t="s">
        <v>529</v>
      </c>
      <c r="O99" t="s">
        <v>82</v>
      </c>
      <c r="P99" t="str">
        <f>"00118250 095162               "</f>
        <v xml:space="preserve">00118250 095162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49.63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1.3</v>
      </c>
      <c r="BJ99">
        <v>2.4</v>
      </c>
      <c r="BK99">
        <v>2.5</v>
      </c>
      <c r="BL99">
        <v>165.05</v>
      </c>
      <c r="BM99">
        <v>24.76</v>
      </c>
      <c r="BN99">
        <v>189.81</v>
      </c>
      <c r="BO99">
        <v>189.81</v>
      </c>
      <c r="BQ99" t="s">
        <v>530</v>
      </c>
      <c r="BR99" t="s">
        <v>84</v>
      </c>
      <c r="BS99" s="3">
        <v>45813</v>
      </c>
      <c r="BT99" s="4">
        <v>0.39374999999999999</v>
      </c>
      <c r="BU99" t="s">
        <v>531</v>
      </c>
      <c r="BV99" t="s">
        <v>86</v>
      </c>
      <c r="BY99">
        <v>11792.4</v>
      </c>
      <c r="BZ99" t="s">
        <v>87</v>
      </c>
      <c r="CA99" t="s">
        <v>532</v>
      </c>
      <c r="CC99" t="s">
        <v>162</v>
      </c>
      <c r="CD99">
        <v>300</v>
      </c>
      <c r="CE99" t="s">
        <v>533</v>
      </c>
      <c r="CF99" s="3">
        <v>45814</v>
      </c>
      <c r="CI99">
        <v>2</v>
      </c>
      <c r="CJ99">
        <v>1</v>
      </c>
      <c r="CK99">
        <v>23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"GAB2026501"</f>
        <v>GAB2026501</v>
      </c>
      <c r="F100" s="3">
        <v>45812</v>
      </c>
      <c r="G100">
        <v>202603</v>
      </c>
      <c r="H100" t="s">
        <v>75</v>
      </c>
      <c r="I100" t="s">
        <v>76</v>
      </c>
      <c r="J100" t="s">
        <v>77</v>
      </c>
      <c r="K100" t="s">
        <v>78</v>
      </c>
      <c r="L100" t="s">
        <v>236</v>
      </c>
      <c r="M100" t="s">
        <v>237</v>
      </c>
      <c r="N100" t="s">
        <v>534</v>
      </c>
      <c r="O100" t="s">
        <v>82</v>
      </c>
      <c r="P100" t="str">
        <f>"00118256 095168               "</f>
        <v xml:space="preserve">00118256 095168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26.12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2.2999999999999998</v>
      </c>
      <c r="BK100">
        <v>2.5</v>
      </c>
      <c r="BL100">
        <v>86.86</v>
      </c>
      <c r="BM100">
        <v>13.03</v>
      </c>
      <c r="BN100">
        <v>99.89</v>
      </c>
      <c r="BO100">
        <v>99.89</v>
      </c>
      <c r="BQ100" t="s">
        <v>535</v>
      </c>
      <c r="BR100" t="s">
        <v>84</v>
      </c>
      <c r="BS100" s="3">
        <v>45813</v>
      </c>
      <c r="BT100" s="4">
        <v>0.33541666666666664</v>
      </c>
      <c r="BU100" t="s">
        <v>536</v>
      </c>
      <c r="BV100" t="s">
        <v>86</v>
      </c>
      <c r="BY100">
        <v>11692.12</v>
      </c>
      <c r="BZ100" t="s">
        <v>87</v>
      </c>
      <c r="CA100" t="s">
        <v>537</v>
      </c>
      <c r="CC100" t="s">
        <v>237</v>
      </c>
      <c r="CD100">
        <v>157</v>
      </c>
      <c r="CE100" t="s">
        <v>538</v>
      </c>
      <c r="CF100" s="3">
        <v>45813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"GAB2026502"</f>
        <v>GAB2026502</v>
      </c>
      <c r="F101" s="3">
        <v>45812</v>
      </c>
      <c r="G101">
        <v>202603</v>
      </c>
      <c r="H101" t="s">
        <v>75</v>
      </c>
      <c r="I101" t="s">
        <v>76</v>
      </c>
      <c r="J101" t="s">
        <v>77</v>
      </c>
      <c r="K101" t="s">
        <v>78</v>
      </c>
      <c r="L101" t="s">
        <v>75</v>
      </c>
      <c r="M101" t="s">
        <v>76</v>
      </c>
      <c r="N101" t="s">
        <v>539</v>
      </c>
      <c r="O101" t="s">
        <v>82</v>
      </c>
      <c r="P101" t="str">
        <f>"00118257 095075               "</f>
        <v xml:space="preserve">00118257 095075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16.32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0.6</v>
      </c>
      <c r="BJ101">
        <v>2.1</v>
      </c>
      <c r="BK101">
        <v>3</v>
      </c>
      <c r="BL101">
        <v>54.28</v>
      </c>
      <c r="BM101">
        <v>8.14</v>
      </c>
      <c r="BN101">
        <v>62.42</v>
      </c>
      <c r="BO101">
        <v>62.42</v>
      </c>
      <c r="BQ101" t="s">
        <v>540</v>
      </c>
      <c r="BR101" t="s">
        <v>84</v>
      </c>
      <c r="BS101" s="3">
        <v>45813</v>
      </c>
      <c r="BT101" s="4">
        <v>0.39930555555555558</v>
      </c>
      <c r="BU101" t="s">
        <v>541</v>
      </c>
      <c r="BV101" t="s">
        <v>86</v>
      </c>
      <c r="BY101">
        <v>10273.25</v>
      </c>
      <c r="BZ101" t="s">
        <v>87</v>
      </c>
      <c r="CA101" t="s">
        <v>542</v>
      </c>
      <c r="CC101" t="s">
        <v>76</v>
      </c>
      <c r="CD101">
        <v>7975</v>
      </c>
      <c r="CE101" t="s">
        <v>468</v>
      </c>
      <c r="CF101" s="3">
        <v>45814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"080011533125"</f>
        <v>080011533125</v>
      </c>
      <c r="F102" s="3">
        <v>45813</v>
      </c>
      <c r="G102">
        <v>202603</v>
      </c>
      <c r="H102" t="s">
        <v>106</v>
      </c>
      <c r="I102" t="s">
        <v>107</v>
      </c>
      <c r="J102" t="s">
        <v>543</v>
      </c>
      <c r="K102" t="s">
        <v>78</v>
      </c>
      <c r="L102" t="s">
        <v>112</v>
      </c>
      <c r="M102" t="s">
        <v>113</v>
      </c>
      <c r="N102" t="s">
        <v>129</v>
      </c>
      <c r="O102" t="s">
        <v>82</v>
      </c>
      <c r="P102" t="str">
        <f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31.34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</v>
      </c>
      <c r="BJ102">
        <v>2.8</v>
      </c>
      <c r="BK102">
        <v>3</v>
      </c>
      <c r="BL102">
        <v>104.22</v>
      </c>
      <c r="BM102">
        <v>15.63</v>
      </c>
      <c r="BN102">
        <v>119.85</v>
      </c>
      <c r="BO102">
        <v>119.85</v>
      </c>
      <c r="BP102" t="s">
        <v>104</v>
      </c>
      <c r="BQ102" t="s">
        <v>544</v>
      </c>
      <c r="BR102" t="s">
        <v>545</v>
      </c>
      <c r="BS102" s="3">
        <v>45814</v>
      </c>
      <c r="BT102" s="4">
        <v>0.37152777777777779</v>
      </c>
      <c r="BU102" t="s">
        <v>546</v>
      </c>
      <c r="BV102" t="s">
        <v>86</v>
      </c>
      <c r="BY102">
        <v>14100</v>
      </c>
      <c r="BZ102" t="s">
        <v>87</v>
      </c>
      <c r="CA102" t="s">
        <v>547</v>
      </c>
      <c r="CC102" t="s">
        <v>113</v>
      </c>
      <c r="CD102">
        <v>169</v>
      </c>
      <c r="CE102" t="s">
        <v>548</v>
      </c>
      <c r="CF102" s="3">
        <v>45814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"GAB2026503"</f>
        <v>GAB2026503</v>
      </c>
      <c r="F103" s="3">
        <v>45813</v>
      </c>
      <c r="G103">
        <v>202603</v>
      </c>
      <c r="H103" t="s">
        <v>75</v>
      </c>
      <c r="I103" t="s">
        <v>76</v>
      </c>
      <c r="J103" t="s">
        <v>77</v>
      </c>
      <c r="K103" t="s">
        <v>78</v>
      </c>
      <c r="L103" t="s">
        <v>549</v>
      </c>
      <c r="M103" t="s">
        <v>550</v>
      </c>
      <c r="N103" t="s">
        <v>551</v>
      </c>
      <c r="O103" t="s">
        <v>109</v>
      </c>
      <c r="P103" t="str">
        <f>"00118269 095167               "</f>
        <v xml:space="preserve">00118269 095167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40.409999999999997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2.6</v>
      </c>
      <c r="BJ103">
        <v>7.1</v>
      </c>
      <c r="BK103">
        <v>8</v>
      </c>
      <c r="BL103">
        <v>139.96</v>
      </c>
      <c r="BM103">
        <v>20.99</v>
      </c>
      <c r="BN103">
        <v>160.94999999999999</v>
      </c>
      <c r="BO103">
        <v>160.94999999999999</v>
      </c>
      <c r="BR103" t="s">
        <v>84</v>
      </c>
      <c r="BS103" s="3">
        <v>45818</v>
      </c>
      <c r="BT103" s="4">
        <v>0.48958333333333331</v>
      </c>
      <c r="BU103" t="s">
        <v>552</v>
      </c>
      <c r="BV103" t="s">
        <v>86</v>
      </c>
      <c r="BY103">
        <v>35502.800000000003</v>
      </c>
      <c r="CC103" t="s">
        <v>550</v>
      </c>
      <c r="CD103">
        <v>2146</v>
      </c>
      <c r="CE103" t="s">
        <v>145</v>
      </c>
      <c r="CF103" s="3">
        <v>45818</v>
      </c>
      <c r="CI103">
        <v>2</v>
      </c>
      <c r="CJ103">
        <v>3</v>
      </c>
      <c r="CK103">
        <v>41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"009945075938"</f>
        <v>009945075938</v>
      </c>
      <c r="F104" s="3">
        <v>45813</v>
      </c>
      <c r="G104">
        <v>202603</v>
      </c>
      <c r="H104" t="s">
        <v>112</v>
      </c>
      <c r="I104" t="s">
        <v>113</v>
      </c>
      <c r="J104" t="s">
        <v>129</v>
      </c>
      <c r="K104" t="s">
        <v>78</v>
      </c>
      <c r="L104" t="s">
        <v>75</v>
      </c>
      <c r="M104" t="s">
        <v>76</v>
      </c>
      <c r="N104" t="s">
        <v>224</v>
      </c>
      <c r="O104" t="s">
        <v>82</v>
      </c>
      <c r="P104" t="str">
        <f>"NO REF                        "</f>
        <v xml:space="preserve">NO REF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20.9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69.5</v>
      </c>
      <c r="BM104">
        <v>10.43</v>
      </c>
      <c r="BN104">
        <v>79.930000000000007</v>
      </c>
      <c r="BO104">
        <v>79.930000000000007</v>
      </c>
      <c r="BQ104" t="s">
        <v>553</v>
      </c>
      <c r="BR104" t="s">
        <v>226</v>
      </c>
      <c r="BS104" s="3">
        <v>45814</v>
      </c>
      <c r="BT104" s="4">
        <v>0.4201388888888889</v>
      </c>
      <c r="BU104" t="s">
        <v>132</v>
      </c>
      <c r="BV104" t="s">
        <v>86</v>
      </c>
      <c r="BY104">
        <v>1200</v>
      </c>
      <c r="BZ104" t="s">
        <v>87</v>
      </c>
      <c r="CA104" t="s">
        <v>133</v>
      </c>
      <c r="CC104" t="s">
        <v>76</v>
      </c>
      <c r="CD104">
        <v>7460</v>
      </c>
      <c r="CE104" t="s">
        <v>227</v>
      </c>
      <c r="CF104" s="3">
        <v>45817</v>
      </c>
      <c r="CI104">
        <v>1</v>
      </c>
      <c r="CJ104">
        <v>1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"GAB2026504"</f>
        <v>GAB2026504</v>
      </c>
      <c r="F105" s="3">
        <v>45813</v>
      </c>
      <c r="G105">
        <v>202603</v>
      </c>
      <c r="H105" t="s">
        <v>75</v>
      </c>
      <c r="I105" t="s">
        <v>76</v>
      </c>
      <c r="J105" t="s">
        <v>77</v>
      </c>
      <c r="K105" t="s">
        <v>78</v>
      </c>
      <c r="L105" t="s">
        <v>112</v>
      </c>
      <c r="M105" t="s">
        <v>113</v>
      </c>
      <c r="N105" t="s">
        <v>554</v>
      </c>
      <c r="O105" t="s">
        <v>82</v>
      </c>
      <c r="P105" t="str">
        <f>"00036172 033350               "</f>
        <v xml:space="preserve">00036172 033350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31.34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2.7</v>
      </c>
      <c r="BK105">
        <v>3</v>
      </c>
      <c r="BL105">
        <v>104.22</v>
      </c>
      <c r="BM105">
        <v>15.63</v>
      </c>
      <c r="BN105">
        <v>119.85</v>
      </c>
      <c r="BO105">
        <v>119.85</v>
      </c>
      <c r="BQ105" t="s">
        <v>555</v>
      </c>
      <c r="BR105" t="s">
        <v>84</v>
      </c>
      <c r="BS105" s="3">
        <v>45814</v>
      </c>
      <c r="BT105" s="4">
        <v>0.33680555555555558</v>
      </c>
      <c r="BU105" t="s">
        <v>556</v>
      </c>
      <c r="BV105" t="s">
        <v>86</v>
      </c>
      <c r="BY105">
        <v>13559</v>
      </c>
      <c r="BZ105" t="s">
        <v>87</v>
      </c>
      <c r="CA105" t="s">
        <v>557</v>
      </c>
      <c r="CC105" t="s">
        <v>113</v>
      </c>
      <c r="CD105">
        <v>2</v>
      </c>
      <c r="CE105" t="s">
        <v>303</v>
      </c>
      <c r="CF105" s="3">
        <v>45814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"GAB2026505"</f>
        <v>GAB2026505</v>
      </c>
      <c r="F106" s="3">
        <v>45813</v>
      </c>
      <c r="G106">
        <v>202603</v>
      </c>
      <c r="H106" t="s">
        <v>75</v>
      </c>
      <c r="I106" t="s">
        <v>76</v>
      </c>
      <c r="J106" t="s">
        <v>77</v>
      </c>
      <c r="K106" t="s">
        <v>78</v>
      </c>
      <c r="L106" t="s">
        <v>558</v>
      </c>
      <c r="M106" t="s">
        <v>559</v>
      </c>
      <c r="N106" t="s">
        <v>560</v>
      </c>
      <c r="O106" t="s">
        <v>82</v>
      </c>
      <c r="P106" t="str">
        <f>"00036173 033276               "</f>
        <v xml:space="preserve">00036173 033276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26.12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1.2</v>
      </c>
      <c r="BJ106">
        <v>2.2999999999999998</v>
      </c>
      <c r="BK106">
        <v>2.5</v>
      </c>
      <c r="BL106">
        <v>86.86</v>
      </c>
      <c r="BM106">
        <v>13.03</v>
      </c>
      <c r="BN106">
        <v>99.89</v>
      </c>
      <c r="BO106">
        <v>99.89</v>
      </c>
      <c r="BQ106" t="s">
        <v>118</v>
      </c>
      <c r="BR106" t="s">
        <v>84</v>
      </c>
      <c r="BS106" s="3">
        <v>45814</v>
      </c>
      <c r="BT106" s="4">
        <v>0.34930555555555554</v>
      </c>
      <c r="BU106" t="s">
        <v>561</v>
      </c>
      <c r="BV106" t="s">
        <v>86</v>
      </c>
      <c r="BY106">
        <v>11546.42</v>
      </c>
      <c r="BZ106" t="s">
        <v>87</v>
      </c>
      <c r="CA106" t="s">
        <v>562</v>
      </c>
      <c r="CC106" t="s">
        <v>559</v>
      </c>
      <c r="CD106">
        <v>1560</v>
      </c>
      <c r="CE106" t="s">
        <v>174</v>
      </c>
      <c r="CF106" s="3">
        <v>45814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"GAB2026506"</f>
        <v>GAB2026506</v>
      </c>
      <c r="F107" s="3">
        <v>45813</v>
      </c>
      <c r="G107">
        <v>202603</v>
      </c>
      <c r="H107" t="s">
        <v>75</v>
      </c>
      <c r="I107" t="s">
        <v>76</v>
      </c>
      <c r="J107" t="s">
        <v>77</v>
      </c>
      <c r="K107" t="s">
        <v>78</v>
      </c>
      <c r="L107" t="s">
        <v>182</v>
      </c>
      <c r="M107" t="s">
        <v>183</v>
      </c>
      <c r="N107" t="s">
        <v>563</v>
      </c>
      <c r="O107" t="s">
        <v>82</v>
      </c>
      <c r="P107" t="str">
        <f>"00036174 032853               "</f>
        <v xml:space="preserve">00036174 032853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26.12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2.1</v>
      </c>
      <c r="BK107">
        <v>2.5</v>
      </c>
      <c r="BL107">
        <v>86.86</v>
      </c>
      <c r="BM107">
        <v>13.03</v>
      </c>
      <c r="BN107">
        <v>99.89</v>
      </c>
      <c r="BO107">
        <v>99.89</v>
      </c>
      <c r="BR107" t="s">
        <v>84</v>
      </c>
      <c r="BS107" s="3">
        <v>45817</v>
      </c>
      <c r="BT107" s="4">
        <v>0.43055555555555558</v>
      </c>
      <c r="BU107" t="s">
        <v>564</v>
      </c>
      <c r="BV107" t="s">
        <v>86</v>
      </c>
      <c r="BY107">
        <v>10514.84</v>
      </c>
      <c r="BZ107" t="s">
        <v>87</v>
      </c>
      <c r="CA107" t="s">
        <v>187</v>
      </c>
      <c r="CC107" t="s">
        <v>183</v>
      </c>
      <c r="CD107">
        <v>4001</v>
      </c>
      <c r="CE107" t="s">
        <v>565</v>
      </c>
      <c r="CF107" s="3">
        <v>45818</v>
      </c>
      <c r="CI107">
        <v>2</v>
      </c>
      <c r="CJ107">
        <v>2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"GAB2026507"</f>
        <v>GAB2026507</v>
      </c>
      <c r="F108" s="3">
        <v>45813</v>
      </c>
      <c r="G108">
        <v>202603</v>
      </c>
      <c r="H108" t="s">
        <v>75</v>
      </c>
      <c r="I108" t="s">
        <v>76</v>
      </c>
      <c r="J108" t="s">
        <v>77</v>
      </c>
      <c r="K108" t="s">
        <v>78</v>
      </c>
      <c r="L108" t="s">
        <v>275</v>
      </c>
      <c r="M108" t="s">
        <v>276</v>
      </c>
      <c r="N108" t="s">
        <v>566</v>
      </c>
      <c r="O108" t="s">
        <v>82</v>
      </c>
      <c r="P108" t="str">
        <f>"00036175 033021               "</f>
        <v xml:space="preserve">00036175 033021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49.63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2.1</v>
      </c>
      <c r="BK108">
        <v>2.5</v>
      </c>
      <c r="BL108">
        <v>165.05</v>
      </c>
      <c r="BM108">
        <v>24.76</v>
      </c>
      <c r="BN108">
        <v>189.81</v>
      </c>
      <c r="BO108">
        <v>189.81</v>
      </c>
      <c r="BQ108" t="s">
        <v>567</v>
      </c>
      <c r="BR108" t="s">
        <v>84</v>
      </c>
      <c r="BS108" s="3">
        <v>45817</v>
      </c>
      <c r="BT108" s="4">
        <v>0.34375</v>
      </c>
      <c r="BU108" t="s">
        <v>568</v>
      </c>
      <c r="BV108" t="s">
        <v>86</v>
      </c>
      <c r="BY108">
        <v>10623.85</v>
      </c>
      <c r="BZ108" t="s">
        <v>87</v>
      </c>
      <c r="CA108" t="s">
        <v>569</v>
      </c>
      <c r="CC108" t="s">
        <v>276</v>
      </c>
      <c r="CD108">
        <v>3900</v>
      </c>
      <c r="CE108" t="s">
        <v>565</v>
      </c>
      <c r="CF108" s="3">
        <v>45817</v>
      </c>
      <c r="CI108">
        <v>2</v>
      </c>
      <c r="CJ108">
        <v>2</v>
      </c>
      <c r="CK108">
        <v>23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"GAB2026508"</f>
        <v>GAB2026508</v>
      </c>
      <c r="F109" s="3">
        <v>45813</v>
      </c>
      <c r="G109">
        <v>202603</v>
      </c>
      <c r="H109" t="s">
        <v>75</v>
      </c>
      <c r="I109" t="s">
        <v>76</v>
      </c>
      <c r="J109" t="s">
        <v>77</v>
      </c>
      <c r="K109" t="s">
        <v>78</v>
      </c>
      <c r="L109" t="s">
        <v>282</v>
      </c>
      <c r="M109" t="s">
        <v>283</v>
      </c>
      <c r="N109" t="s">
        <v>570</v>
      </c>
      <c r="O109" t="s">
        <v>82</v>
      </c>
      <c r="P109" t="str">
        <f>"00036176 033273               "</f>
        <v xml:space="preserve">00036176 033273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20.9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0.3</v>
      </c>
      <c r="BJ109">
        <v>1.6</v>
      </c>
      <c r="BK109">
        <v>2</v>
      </c>
      <c r="BL109">
        <v>69.5</v>
      </c>
      <c r="BM109">
        <v>10.43</v>
      </c>
      <c r="BN109">
        <v>79.930000000000007</v>
      </c>
      <c r="BO109">
        <v>79.930000000000007</v>
      </c>
      <c r="BQ109" t="s">
        <v>571</v>
      </c>
      <c r="BR109" t="s">
        <v>84</v>
      </c>
      <c r="BS109" s="3">
        <v>45814</v>
      </c>
      <c r="BT109" s="4">
        <v>0.3888888888888889</v>
      </c>
      <c r="BU109" t="s">
        <v>572</v>
      </c>
      <c r="BV109" t="s">
        <v>86</v>
      </c>
      <c r="BY109">
        <v>7900.2</v>
      </c>
      <c r="BZ109" t="s">
        <v>87</v>
      </c>
      <c r="CA109" t="s">
        <v>298</v>
      </c>
      <c r="CC109" t="s">
        <v>283</v>
      </c>
      <c r="CD109">
        <v>6001</v>
      </c>
      <c r="CE109" t="s">
        <v>565</v>
      </c>
      <c r="CF109" s="3">
        <v>45814</v>
      </c>
      <c r="CI109">
        <v>2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"GAB2026509"</f>
        <v>GAB2026509</v>
      </c>
      <c r="F110" s="3">
        <v>45813</v>
      </c>
      <c r="G110">
        <v>202603</v>
      </c>
      <c r="H110" t="s">
        <v>75</v>
      </c>
      <c r="I110" t="s">
        <v>76</v>
      </c>
      <c r="J110" t="s">
        <v>77</v>
      </c>
      <c r="K110" t="s">
        <v>78</v>
      </c>
      <c r="L110" t="s">
        <v>573</v>
      </c>
      <c r="M110" t="s">
        <v>574</v>
      </c>
      <c r="N110" t="s">
        <v>575</v>
      </c>
      <c r="O110" t="s">
        <v>82</v>
      </c>
      <c r="P110" t="str">
        <f>"00036177 033272               "</f>
        <v xml:space="preserve">00036177 033272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40.49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1.6</v>
      </c>
      <c r="BK110">
        <v>2</v>
      </c>
      <c r="BL110">
        <v>134.65</v>
      </c>
      <c r="BM110">
        <v>20.2</v>
      </c>
      <c r="BN110">
        <v>154.85</v>
      </c>
      <c r="BO110">
        <v>154.85</v>
      </c>
      <c r="BQ110" t="s">
        <v>576</v>
      </c>
      <c r="BR110" t="s">
        <v>84</v>
      </c>
      <c r="BS110" s="3">
        <v>45814</v>
      </c>
      <c r="BT110" s="4">
        <v>0.43680555555555556</v>
      </c>
      <c r="BU110" t="s">
        <v>577</v>
      </c>
      <c r="BV110" t="s">
        <v>86</v>
      </c>
      <c r="BY110">
        <v>7829.19</v>
      </c>
      <c r="BZ110" t="s">
        <v>87</v>
      </c>
      <c r="CA110" t="s">
        <v>578</v>
      </c>
      <c r="CC110" t="s">
        <v>574</v>
      </c>
      <c r="CD110">
        <v>1035</v>
      </c>
      <c r="CE110" t="s">
        <v>565</v>
      </c>
      <c r="CF110" s="3">
        <v>45814</v>
      </c>
      <c r="CI110">
        <v>1</v>
      </c>
      <c r="CJ110">
        <v>1</v>
      </c>
      <c r="CK110">
        <v>23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"GAB2026510"</f>
        <v>GAB2026510</v>
      </c>
      <c r="F111" s="3">
        <v>45813</v>
      </c>
      <c r="G111">
        <v>202603</v>
      </c>
      <c r="H111" t="s">
        <v>75</v>
      </c>
      <c r="I111" t="s">
        <v>76</v>
      </c>
      <c r="J111" t="s">
        <v>77</v>
      </c>
      <c r="K111" t="s">
        <v>78</v>
      </c>
      <c r="L111" t="s">
        <v>100</v>
      </c>
      <c r="M111" t="s">
        <v>101</v>
      </c>
      <c r="N111" t="s">
        <v>579</v>
      </c>
      <c r="O111" t="s">
        <v>82</v>
      </c>
      <c r="P111" t="str">
        <f>"00036178 033256               "</f>
        <v xml:space="preserve">00036178 033256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26.12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2.2000000000000002</v>
      </c>
      <c r="BK111">
        <v>2.5</v>
      </c>
      <c r="BL111">
        <v>86.86</v>
      </c>
      <c r="BM111">
        <v>13.03</v>
      </c>
      <c r="BN111">
        <v>99.89</v>
      </c>
      <c r="BO111">
        <v>99.89</v>
      </c>
      <c r="BQ111" t="s">
        <v>580</v>
      </c>
      <c r="BR111" t="s">
        <v>84</v>
      </c>
      <c r="BS111" s="3">
        <v>45815</v>
      </c>
      <c r="BT111" s="4">
        <v>0.40833333333333333</v>
      </c>
      <c r="BU111" t="s">
        <v>581</v>
      </c>
      <c r="BV111" t="s">
        <v>86</v>
      </c>
      <c r="BY111">
        <v>10994.92</v>
      </c>
      <c r="BZ111" t="s">
        <v>87</v>
      </c>
      <c r="CA111" t="s">
        <v>582</v>
      </c>
      <c r="CC111" t="s">
        <v>101</v>
      </c>
      <c r="CD111">
        <v>3610</v>
      </c>
      <c r="CE111" t="s">
        <v>565</v>
      </c>
      <c r="CF111" s="3">
        <v>45817</v>
      </c>
      <c r="CI111">
        <v>2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"GAB2026511"</f>
        <v>GAB2026511</v>
      </c>
      <c r="F112" s="3">
        <v>45813</v>
      </c>
      <c r="G112">
        <v>202603</v>
      </c>
      <c r="H112" t="s">
        <v>75</v>
      </c>
      <c r="I112" t="s">
        <v>76</v>
      </c>
      <c r="J112" t="s">
        <v>77</v>
      </c>
      <c r="K112" t="s">
        <v>78</v>
      </c>
      <c r="L112" t="s">
        <v>583</v>
      </c>
      <c r="M112" t="s">
        <v>584</v>
      </c>
      <c r="N112" t="s">
        <v>585</v>
      </c>
      <c r="O112" t="s">
        <v>82</v>
      </c>
      <c r="P112" t="str">
        <f>"00036179 033244               "</f>
        <v xml:space="preserve">00036179 033244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49.63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2.4</v>
      </c>
      <c r="BK112">
        <v>2.5</v>
      </c>
      <c r="BL112">
        <v>165.05</v>
      </c>
      <c r="BM112">
        <v>24.76</v>
      </c>
      <c r="BN112">
        <v>189.81</v>
      </c>
      <c r="BO112">
        <v>189.81</v>
      </c>
      <c r="BQ112" t="s">
        <v>567</v>
      </c>
      <c r="BR112" t="s">
        <v>84</v>
      </c>
      <c r="BS112" s="3">
        <v>45817</v>
      </c>
      <c r="BT112" s="4">
        <v>0.53263888888888888</v>
      </c>
      <c r="BU112" t="s">
        <v>586</v>
      </c>
      <c r="BV112" t="s">
        <v>90</v>
      </c>
      <c r="BW112" t="s">
        <v>326</v>
      </c>
      <c r="BX112" t="s">
        <v>587</v>
      </c>
      <c r="BY112">
        <v>11865.6</v>
      </c>
      <c r="BZ112" t="s">
        <v>87</v>
      </c>
      <c r="CC112" t="s">
        <v>584</v>
      </c>
      <c r="CD112">
        <v>4275</v>
      </c>
      <c r="CE112" t="s">
        <v>565</v>
      </c>
      <c r="CF112" s="3">
        <v>45817</v>
      </c>
      <c r="CI112">
        <v>0</v>
      </c>
      <c r="CJ112">
        <v>0</v>
      </c>
      <c r="CK112">
        <v>23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"GAB2026512"</f>
        <v>GAB2026512</v>
      </c>
      <c r="F113" s="3">
        <v>45813</v>
      </c>
      <c r="G113">
        <v>202603</v>
      </c>
      <c r="H113" t="s">
        <v>75</v>
      </c>
      <c r="I113" t="s">
        <v>76</v>
      </c>
      <c r="J113" t="s">
        <v>77</v>
      </c>
      <c r="K113" t="s">
        <v>78</v>
      </c>
      <c r="L113" t="s">
        <v>168</v>
      </c>
      <c r="M113" t="s">
        <v>169</v>
      </c>
      <c r="N113" t="s">
        <v>588</v>
      </c>
      <c r="O113" t="s">
        <v>82</v>
      </c>
      <c r="P113" t="str">
        <f>"00036180 033297               "</f>
        <v xml:space="preserve">00036180 033297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26.12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2.2999999999999998</v>
      </c>
      <c r="BK113">
        <v>2.5</v>
      </c>
      <c r="BL113">
        <v>86.86</v>
      </c>
      <c r="BM113">
        <v>13.03</v>
      </c>
      <c r="BN113">
        <v>99.89</v>
      </c>
      <c r="BO113">
        <v>99.89</v>
      </c>
      <c r="BQ113" t="s">
        <v>567</v>
      </c>
      <c r="BR113" t="s">
        <v>84</v>
      </c>
      <c r="BS113" s="3">
        <v>45814</v>
      </c>
      <c r="BT113" s="4">
        <v>0.53888888888888886</v>
      </c>
      <c r="BU113" t="s">
        <v>589</v>
      </c>
      <c r="BV113" t="s">
        <v>86</v>
      </c>
      <c r="BY113">
        <v>11338.32</v>
      </c>
      <c r="BZ113" t="s">
        <v>87</v>
      </c>
      <c r="CC113" t="s">
        <v>169</v>
      </c>
      <c r="CD113">
        <v>699</v>
      </c>
      <c r="CE113" t="s">
        <v>565</v>
      </c>
      <c r="CF113" s="3">
        <v>45814</v>
      </c>
      <c r="CI113">
        <v>2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"GAB2026513"</f>
        <v>GAB2026513</v>
      </c>
      <c r="F114" s="3">
        <v>45813</v>
      </c>
      <c r="G114">
        <v>202603</v>
      </c>
      <c r="H114" t="s">
        <v>75</v>
      </c>
      <c r="I114" t="s">
        <v>76</v>
      </c>
      <c r="J114" t="s">
        <v>77</v>
      </c>
      <c r="K114" t="s">
        <v>78</v>
      </c>
      <c r="L114" t="s">
        <v>112</v>
      </c>
      <c r="M114" t="s">
        <v>113</v>
      </c>
      <c r="N114" t="s">
        <v>422</v>
      </c>
      <c r="O114" t="s">
        <v>82</v>
      </c>
      <c r="P114" t="str">
        <f>"00036181 033302               "</f>
        <v xml:space="preserve">00036181 033302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20.9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1.6</v>
      </c>
      <c r="BK114">
        <v>2</v>
      </c>
      <c r="BL114">
        <v>69.5</v>
      </c>
      <c r="BM114">
        <v>10.43</v>
      </c>
      <c r="BN114">
        <v>79.930000000000007</v>
      </c>
      <c r="BO114">
        <v>79.930000000000007</v>
      </c>
      <c r="BQ114" t="s">
        <v>423</v>
      </c>
      <c r="BR114" t="s">
        <v>84</v>
      </c>
      <c r="BS114" s="3">
        <v>45814</v>
      </c>
      <c r="BT114" s="4">
        <v>0.29583333333333334</v>
      </c>
      <c r="BU114" t="s">
        <v>424</v>
      </c>
      <c r="BV114" t="s">
        <v>86</v>
      </c>
      <c r="BY114">
        <v>8093.25</v>
      </c>
      <c r="BZ114" t="s">
        <v>87</v>
      </c>
      <c r="CA114" t="s">
        <v>295</v>
      </c>
      <c r="CC114" t="s">
        <v>113</v>
      </c>
      <c r="CD114">
        <v>83</v>
      </c>
      <c r="CE114" t="s">
        <v>590</v>
      </c>
      <c r="CF114" s="3">
        <v>45814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"GAB2026514"</f>
        <v>GAB2026514</v>
      </c>
      <c r="F115" s="3">
        <v>45813</v>
      </c>
      <c r="G115">
        <v>202603</v>
      </c>
      <c r="H115" t="s">
        <v>75</v>
      </c>
      <c r="I115" t="s">
        <v>76</v>
      </c>
      <c r="J115" t="s">
        <v>77</v>
      </c>
      <c r="K115" t="s">
        <v>78</v>
      </c>
      <c r="L115" t="s">
        <v>161</v>
      </c>
      <c r="M115" t="s">
        <v>162</v>
      </c>
      <c r="N115" t="s">
        <v>591</v>
      </c>
      <c r="O115" t="s">
        <v>82</v>
      </c>
      <c r="P115" t="str">
        <f>"00036182 033240               "</f>
        <v xml:space="preserve">00036182 033240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49.63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0.4</v>
      </c>
      <c r="BJ115">
        <v>2.5</v>
      </c>
      <c r="BK115">
        <v>2.5</v>
      </c>
      <c r="BL115">
        <v>165.05</v>
      </c>
      <c r="BM115">
        <v>24.76</v>
      </c>
      <c r="BN115">
        <v>189.81</v>
      </c>
      <c r="BO115">
        <v>189.81</v>
      </c>
      <c r="BQ115" t="s">
        <v>592</v>
      </c>
      <c r="BR115" t="s">
        <v>84</v>
      </c>
      <c r="BS115" s="3">
        <v>45814</v>
      </c>
      <c r="BT115" s="4">
        <v>0.41180555555555554</v>
      </c>
      <c r="BU115" t="s">
        <v>593</v>
      </c>
      <c r="BV115" t="s">
        <v>86</v>
      </c>
      <c r="BY115">
        <v>12298.32</v>
      </c>
      <c r="BZ115" t="s">
        <v>87</v>
      </c>
      <c r="CA115" t="s">
        <v>166</v>
      </c>
      <c r="CC115" t="s">
        <v>162</v>
      </c>
      <c r="CD115">
        <v>300</v>
      </c>
      <c r="CE115" t="s">
        <v>181</v>
      </c>
      <c r="CF115" s="3">
        <v>45817</v>
      </c>
      <c r="CI115">
        <v>2</v>
      </c>
      <c r="CJ115">
        <v>1</v>
      </c>
      <c r="CK115">
        <v>23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"GAB2026515"</f>
        <v>GAB2026515</v>
      </c>
      <c r="F116" s="3">
        <v>45813</v>
      </c>
      <c r="G116">
        <v>202603</v>
      </c>
      <c r="H116" t="s">
        <v>75</v>
      </c>
      <c r="I116" t="s">
        <v>76</v>
      </c>
      <c r="J116" t="s">
        <v>77</v>
      </c>
      <c r="K116" t="s">
        <v>78</v>
      </c>
      <c r="L116" t="s">
        <v>106</v>
      </c>
      <c r="M116" t="s">
        <v>107</v>
      </c>
      <c r="N116" t="s">
        <v>594</v>
      </c>
      <c r="O116" t="s">
        <v>82</v>
      </c>
      <c r="P116" t="str">
        <f>"00036183 033210               "</f>
        <v xml:space="preserve">00036183 033210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26.12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2.2000000000000002</v>
      </c>
      <c r="BK116">
        <v>2.5</v>
      </c>
      <c r="BL116">
        <v>86.86</v>
      </c>
      <c r="BM116">
        <v>13.03</v>
      </c>
      <c r="BN116">
        <v>99.89</v>
      </c>
      <c r="BO116">
        <v>99.89</v>
      </c>
      <c r="BQ116" t="s">
        <v>595</v>
      </c>
      <c r="BR116" t="s">
        <v>84</v>
      </c>
      <c r="BS116" s="3">
        <v>45814</v>
      </c>
      <c r="BT116" s="4">
        <v>0.70902777777777781</v>
      </c>
      <c r="BU116" t="s">
        <v>596</v>
      </c>
      <c r="BV116" t="s">
        <v>90</v>
      </c>
      <c r="BY116">
        <v>11095.2</v>
      </c>
      <c r="BZ116" t="s">
        <v>87</v>
      </c>
      <c r="CA116" t="s">
        <v>597</v>
      </c>
      <c r="CC116" t="s">
        <v>107</v>
      </c>
      <c r="CD116">
        <v>5201</v>
      </c>
      <c r="CE116" t="s">
        <v>565</v>
      </c>
      <c r="CF116" s="3">
        <v>45814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"GAB2026516"</f>
        <v>GAB2026516</v>
      </c>
      <c r="F117" s="3">
        <v>45813</v>
      </c>
      <c r="G117">
        <v>202603</v>
      </c>
      <c r="H117" t="s">
        <v>75</v>
      </c>
      <c r="I117" t="s">
        <v>76</v>
      </c>
      <c r="J117" t="s">
        <v>77</v>
      </c>
      <c r="K117" t="s">
        <v>78</v>
      </c>
      <c r="L117" t="s">
        <v>310</v>
      </c>
      <c r="M117" t="s">
        <v>311</v>
      </c>
      <c r="N117" t="s">
        <v>598</v>
      </c>
      <c r="O117" t="s">
        <v>82</v>
      </c>
      <c r="P117" t="str">
        <f>"00036184 033325               "</f>
        <v xml:space="preserve">00036184 033325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26.12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2.4</v>
      </c>
      <c r="BK117">
        <v>2.5</v>
      </c>
      <c r="BL117">
        <v>86.86</v>
      </c>
      <c r="BM117">
        <v>13.03</v>
      </c>
      <c r="BN117">
        <v>99.89</v>
      </c>
      <c r="BO117">
        <v>99.89</v>
      </c>
      <c r="BQ117" t="s">
        <v>599</v>
      </c>
      <c r="BR117" t="s">
        <v>84</v>
      </c>
      <c r="BS117" s="3">
        <v>45814</v>
      </c>
      <c r="BT117" s="4">
        <v>0.33541666666666664</v>
      </c>
      <c r="BU117" t="s">
        <v>600</v>
      </c>
      <c r="BV117" t="s">
        <v>86</v>
      </c>
      <c r="BY117">
        <v>12165.12</v>
      </c>
      <c r="BZ117" t="s">
        <v>87</v>
      </c>
      <c r="CA117" t="s">
        <v>601</v>
      </c>
      <c r="CC117" t="s">
        <v>311</v>
      </c>
      <c r="CD117">
        <v>2191</v>
      </c>
      <c r="CE117" t="s">
        <v>181</v>
      </c>
      <c r="CF117" s="3">
        <v>45814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"GAB2026517"</f>
        <v>GAB2026517</v>
      </c>
      <c r="F118" s="3">
        <v>45813</v>
      </c>
      <c r="G118">
        <v>202603</v>
      </c>
      <c r="H118" t="s">
        <v>75</v>
      </c>
      <c r="I118" t="s">
        <v>76</v>
      </c>
      <c r="J118" t="s">
        <v>77</v>
      </c>
      <c r="K118" t="s">
        <v>78</v>
      </c>
      <c r="L118" t="s">
        <v>602</v>
      </c>
      <c r="M118" t="s">
        <v>603</v>
      </c>
      <c r="N118" t="s">
        <v>604</v>
      </c>
      <c r="O118" t="s">
        <v>82</v>
      </c>
      <c r="P118" t="str">
        <f>"00036185 033225               "</f>
        <v xml:space="preserve">00036185 033225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49.63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2.1</v>
      </c>
      <c r="BK118">
        <v>2.5</v>
      </c>
      <c r="BL118">
        <v>165.05</v>
      </c>
      <c r="BM118">
        <v>24.76</v>
      </c>
      <c r="BN118">
        <v>189.81</v>
      </c>
      <c r="BO118">
        <v>189.81</v>
      </c>
      <c r="BQ118" t="s">
        <v>605</v>
      </c>
      <c r="BR118" t="s">
        <v>84</v>
      </c>
      <c r="BS118" s="3">
        <v>45814</v>
      </c>
      <c r="BT118" s="4">
        <v>0.43611111111111112</v>
      </c>
      <c r="BU118" t="s">
        <v>606</v>
      </c>
      <c r="BV118" t="s">
        <v>86</v>
      </c>
      <c r="BY118">
        <v>10432.799999999999</v>
      </c>
      <c r="BZ118" t="s">
        <v>87</v>
      </c>
      <c r="CA118" t="s">
        <v>607</v>
      </c>
      <c r="CC118" t="s">
        <v>603</v>
      </c>
      <c r="CD118">
        <v>7380</v>
      </c>
      <c r="CE118" t="s">
        <v>565</v>
      </c>
      <c r="CF118" s="3">
        <v>45814</v>
      </c>
      <c r="CI118">
        <v>5</v>
      </c>
      <c r="CJ118">
        <v>1</v>
      </c>
      <c r="CK118">
        <v>23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"GAB2026518"</f>
        <v>GAB2026518</v>
      </c>
      <c r="F119" s="3">
        <v>45813</v>
      </c>
      <c r="G119">
        <v>202603</v>
      </c>
      <c r="H119" t="s">
        <v>75</v>
      </c>
      <c r="I119" t="s">
        <v>76</v>
      </c>
      <c r="J119" t="s">
        <v>77</v>
      </c>
      <c r="K119" t="s">
        <v>78</v>
      </c>
      <c r="L119" t="s">
        <v>153</v>
      </c>
      <c r="M119" t="s">
        <v>154</v>
      </c>
      <c r="N119" t="s">
        <v>608</v>
      </c>
      <c r="O119" t="s">
        <v>82</v>
      </c>
      <c r="P119" t="str">
        <f>"00118259 095186               "</f>
        <v xml:space="preserve">00118259 095186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40.49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1.8</v>
      </c>
      <c r="BK119">
        <v>2</v>
      </c>
      <c r="BL119">
        <v>134.65</v>
      </c>
      <c r="BM119">
        <v>20.2</v>
      </c>
      <c r="BN119">
        <v>154.85</v>
      </c>
      <c r="BO119">
        <v>154.85</v>
      </c>
      <c r="BQ119" t="s">
        <v>609</v>
      </c>
      <c r="BR119" t="s">
        <v>84</v>
      </c>
      <c r="BS119" s="3">
        <v>45816</v>
      </c>
      <c r="BT119" s="4">
        <v>0.55347222222222225</v>
      </c>
      <c r="BU119" t="s">
        <v>610</v>
      </c>
      <c r="BV119" t="s">
        <v>86</v>
      </c>
      <c r="BY119">
        <v>8867.8799999999992</v>
      </c>
      <c r="BZ119" t="s">
        <v>87</v>
      </c>
      <c r="CA119" t="s">
        <v>611</v>
      </c>
      <c r="CC119" t="s">
        <v>154</v>
      </c>
      <c r="CD119">
        <v>850</v>
      </c>
      <c r="CE119" t="s">
        <v>565</v>
      </c>
      <c r="CF119" s="3">
        <v>45817</v>
      </c>
      <c r="CI119">
        <v>2</v>
      </c>
      <c r="CJ119">
        <v>1</v>
      </c>
      <c r="CK119">
        <v>23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"GAB2026519"</f>
        <v>GAB2026519</v>
      </c>
      <c r="F120" s="3">
        <v>45813</v>
      </c>
      <c r="G120">
        <v>202603</v>
      </c>
      <c r="H120" t="s">
        <v>75</v>
      </c>
      <c r="I120" t="s">
        <v>76</v>
      </c>
      <c r="J120" t="s">
        <v>77</v>
      </c>
      <c r="K120" t="s">
        <v>78</v>
      </c>
      <c r="L120" t="s">
        <v>236</v>
      </c>
      <c r="M120" t="s">
        <v>237</v>
      </c>
      <c r="N120" t="s">
        <v>534</v>
      </c>
      <c r="O120" t="s">
        <v>82</v>
      </c>
      <c r="P120" t="str">
        <f>"00118268 094908               "</f>
        <v xml:space="preserve">00118268 094908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26.12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0.3</v>
      </c>
      <c r="BJ120">
        <v>2.1</v>
      </c>
      <c r="BK120">
        <v>2.5</v>
      </c>
      <c r="BL120">
        <v>86.86</v>
      </c>
      <c r="BM120">
        <v>13.03</v>
      </c>
      <c r="BN120">
        <v>99.89</v>
      </c>
      <c r="BO120">
        <v>99.89</v>
      </c>
      <c r="BQ120" t="s">
        <v>586</v>
      </c>
      <c r="BR120" t="s">
        <v>84</v>
      </c>
      <c r="BS120" s="3">
        <v>45814</v>
      </c>
      <c r="BT120" s="4">
        <v>0.38750000000000001</v>
      </c>
      <c r="BU120" t="s">
        <v>536</v>
      </c>
      <c r="BV120" t="s">
        <v>86</v>
      </c>
      <c r="BY120">
        <v>10575.11</v>
      </c>
      <c r="BZ120" t="s">
        <v>87</v>
      </c>
      <c r="CA120" t="s">
        <v>537</v>
      </c>
      <c r="CC120" t="s">
        <v>237</v>
      </c>
      <c r="CD120">
        <v>157</v>
      </c>
      <c r="CE120" t="s">
        <v>565</v>
      </c>
      <c r="CF120" s="3">
        <v>45814</v>
      </c>
      <c r="CI120">
        <v>1</v>
      </c>
      <c r="CJ120">
        <v>1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"GAB2026520"</f>
        <v>GAB2026520</v>
      </c>
      <c r="F121" s="3">
        <v>45813</v>
      </c>
      <c r="G121">
        <v>202603</v>
      </c>
      <c r="H121" t="s">
        <v>75</v>
      </c>
      <c r="I121" t="s">
        <v>76</v>
      </c>
      <c r="J121" t="s">
        <v>77</v>
      </c>
      <c r="K121" t="s">
        <v>78</v>
      </c>
      <c r="L121" t="s">
        <v>75</v>
      </c>
      <c r="M121" t="s">
        <v>76</v>
      </c>
      <c r="N121" t="s">
        <v>436</v>
      </c>
      <c r="O121" t="s">
        <v>82</v>
      </c>
      <c r="P121" t="str">
        <f>"00118288 094807               "</f>
        <v xml:space="preserve">00118288 094807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16.32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1.2</v>
      </c>
      <c r="BJ121">
        <v>2.4</v>
      </c>
      <c r="BK121">
        <v>3</v>
      </c>
      <c r="BL121">
        <v>54.28</v>
      </c>
      <c r="BM121">
        <v>8.14</v>
      </c>
      <c r="BN121">
        <v>62.42</v>
      </c>
      <c r="BO121">
        <v>62.42</v>
      </c>
      <c r="BQ121" t="s">
        <v>333</v>
      </c>
      <c r="BR121" t="s">
        <v>84</v>
      </c>
      <c r="BS121" s="3">
        <v>45814</v>
      </c>
      <c r="BT121" s="4">
        <v>0.41666666666666669</v>
      </c>
      <c r="BU121" t="s">
        <v>437</v>
      </c>
      <c r="BV121" t="s">
        <v>86</v>
      </c>
      <c r="BY121">
        <v>11883.08</v>
      </c>
      <c r="BZ121" t="s">
        <v>87</v>
      </c>
      <c r="CC121" t="s">
        <v>76</v>
      </c>
      <c r="CD121">
        <v>7550</v>
      </c>
      <c r="CE121" t="s">
        <v>612</v>
      </c>
      <c r="CF121" s="3">
        <v>45817</v>
      </c>
      <c r="CI121">
        <v>1</v>
      </c>
      <c r="CJ121">
        <v>1</v>
      </c>
      <c r="CK121">
        <v>22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"GAB2026521"</f>
        <v>GAB2026521</v>
      </c>
      <c r="F122" s="3">
        <v>45813</v>
      </c>
      <c r="G122">
        <v>202603</v>
      </c>
      <c r="H122" t="s">
        <v>75</v>
      </c>
      <c r="I122" t="s">
        <v>76</v>
      </c>
      <c r="J122" t="s">
        <v>77</v>
      </c>
      <c r="K122" t="s">
        <v>78</v>
      </c>
      <c r="L122" t="s">
        <v>210</v>
      </c>
      <c r="M122" t="s">
        <v>211</v>
      </c>
      <c r="N122" t="s">
        <v>212</v>
      </c>
      <c r="O122" t="s">
        <v>82</v>
      </c>
      <c r="P122" t="str">
        <f>"00118290 095201               "</f>
        <v xml:space="preserve">00118290 095201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16.32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0.3</v>
      </c>
      <c r="BJ122">
        <v>1.7</v>
      </c>
      <c r="BK122">
        <v>2</v>
      </c>
      <c r="BL122">
        <v>54.28</v>
      </c>
      <c r="BM122">
        <v>8.14</v>
      </c>
      <c r="BN122">
        <v>62.42</v>
      </c>
      <c r="BO122">
        <v>62.42</v>
      </c>
      <c r="BQ122" t="s">
        <v>613</v>
      </c>
      <c r="BR122" t="s">
        <v>84</v>
      </c>
      <c r="BS122" s="3">
        <v>45814</v>
      </c>
      <c r="BT122" s="4">
        <v>0.47847222222222224</v>
      </c>
      <c r="BU122" t="s">
        <v>214</v>
      </c>
      <c r="BV122" t="s">
        <v>86</v>
      </c>
      <c r="BY122">
        <v>8618.4</v>
      </c>
      <c r="BZ122" t="s">
        <v>87</v>
      </c>
      <c r="CA122" t="s">
        <v>215</v>
      </c>
      <c r="CC122" t="s">
        <v>211</v>
      </c>
      <c r="CD122">
        <v>7600</v>
      </c>
      <c r="CE122" t="s">
        <v>565</v>
      </c>
      <c r="CF122" s="3">
        <v>45817</v>
      </c>
      <c r="CI122">
        <v>1</v>
      </c>
      <c r="CJ122">
        <v>1</v>
      </c>
      <c r="CK122">
        <v>22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"GAB2026522"</f>
        <v>GAB2026522</v>
      </c>
      <c r="F123" s="3">
        <v>45813</v>
      </c>
      <c r="G123">
        <v>202603</v>
      </c>
      <c r="H123" t="s">
        <v>75</v>
      </c>
      <c r="I123" t="s">
        <v>76</v>
      </c>
      <c r="J123" t="s">
        <v>77</v>
      </c>
      <c r="K123" t="s">
        <v>78</v>
      </c>
      <c r="L123" t="s">
        <v>385</v>
      </c>
      <c r="M123" t="s">
        <v>385</v>
      </c>
      <c r="N123" t="s">
        <v>614</v>
      </c>
      <c r="O123" t="s">
        <v>82</v>
      </c>
      <c r="P123" t="str">
        <f>"00118291 095204               "</f>
        <v xml:space="preserve">00118291 095204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29.39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0.2</v>
      </c>
      <c r="BJ123">
        <v>1.6</v>
      </c>
      <c r="BK123">
        <v>2</v>
      </c>
      <c r="BL123">
        <v>97.74</v>
      </c>
      <c r="BM123">
        <v>14.66</v>
      </c>
      <c r="BN123">
        <v>112.4</v>
      </c>
      <c r="BO123">
        <v>112.4</v>
      </c>
      <c r="BR123" t="s">
        <v>84</v>
      </c>
      <c r="BS123" s="3">
        <v>45814</v>
      </c>
      <c r="BT123" s="4">
        <v>0.45416666666666666</v>
      </c>
      <c r="BU123" t="s">
        <v>615</v>
      </c>
      <c r="BV123" t="s">
        <v>86</v>
      </c>
      <c r="BY123">
        <v>8104.32</v>
      </c>
      <c r="BZ123" t="s">
        <v>87</v>
      </c>
      <c r="CA123" t="s">
        <v>616</v>
      </c>
      <c r="CC123" t="s">
        <v>385</v>
      </c>
      <c r="CD123">
        <v>7646</v>
      </c>
      <c r="CE123" t="s">
        <v>565</v>
      </c>
      <c r="CF123" s="3">
        <v>45817</v>
      </c>
      <c r="CI123">
        <v>1</v>
      </c>
      <c r="CJ123">
        <v>1</v>
      </c>
      <c r="CK123">
        <v>24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"GAB2026523"</f>
        <v>GAB2026523</v>
      </c>
      <c r="F124" s="3">
        <v>45813</v>
      </c>
      <c r="G124">
        <v>202603</v>
      </c>
      <c r="H124" t="s">
        <v>75</v>
      </c>
      <c r="I124" t="s">
        <v>76</v>
      </c>
      <c r="J124" t="s">
        <v>77</v>
      </c>
      <c r="K124" t="s">
        <v>78</v>
      </c>
      <c r="L124" t="s">
        <v>182</v>
      </c>
      <c r="M124" t="s">
        <v>183</v>
      </c>
      <c r="N124" t="s">
        <v>617</v>
      </c>
      <c r="O124" t="s">
        <v>82</v>
      </c>
      <c r="P124" t="str">
        <f>"00036187 186 033349 226       "</f>
        <v xml:space="preserve">00036187 186 033349 226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26.12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0.6</v>
      </c>
      <c r="BJ124">
        <v>2.2999999999999998</v>
      </c>
      <c r="BK124">
        <v>2.5</v>
      </c>
      <c r="BL124">
        <v>86.86</v>
      </c>
      <c r="BM124">
        <v>13.03</v>
      </c>
      <c r="BN124">
        <v>99.89</v>
      </c>
      <c r="BO124">
        <v>99.89</v>
      </c>
      <c r="BQ124" t="s">
        <v>618</v>
      </c>
      <c r="BR124" t="s">
        <v>84</v>
      </c>
      <c r="BS124" s="3">
        <v>45817</v>
      </c>
      <c r="BT124" s="4">
        <v>0.39305555555555555</v>
      </c>
      <c r="BU124" t="s">
        <v>619</v>
      </c>
      <c r="BV124" t="s">
        <v>86</v>
      </c>
      <c r="BY124">
        <v>11510.1</v>
      </c>
      <c r="BZ124" t="s">
        <v>87</v>
      </c>
      <c r="CA124" t="s">
        <v>200</v>
      </c>
      <c r="CC124" t="s">
        <v>183</v>
      </c>
      <c r="CD124">
        <v>3629</v>
      </c>
      <c r="CE124" t="s">
        <v>371</v>
      </c>
      <c r="CF124" s="3">
        <v>45817</v>
      </c>
      <c r="CI124">
        <v>2</v>
      </c>
      <c r="CJ124">
        <v>2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"GAB2026524"</f>
        <v>GAB2026524</v>
      </c>
      <c r="F125" s="3">
        <v>45813</v>
      </c>
      <c r="G125">
        <v>202603</v>
      </c>
      <c r="H125" t="s">
        <v>75</v>
      </c>
      <c r="I125" t="s">
        <v>76</v>
      </c>
      <c r="J125" t="s">
        <v>77</v>
      </c>
      <c r="K125" t="s">
        <v>78</v>
      </c>
      <c r="L125" t="s">
        <v>620</v>
      </c>
      <c r="M125" t="s">
        <v>621</v>
      </c>
      <c r="N125" t="s">
        <v>622</v>
      </c>
      <c r="O125" t="s">
        <v>82</v>
      </c>
      <c r="P125" t="str">
        <f>"00118282 281 280 095194 193 19"</f>
        <v>00118282 281 280 095194 193 19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113.62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</v>
      </c>
      <c r="BJ125">
        <v>5.9</v>
      </c>
      <c r="BK125">
        <v>6</v>
      </c>
      <c r="BL125">
        <v>377.86</v>
      </c>
      <c r="BM125">
        <v>56.68</v>
      </c>
      <c r="BN125">
        <v>434.54</v>
      </c>
      <c r="BO125">
        <v>434.54</v>
      </c>
      <c r="BQ125" t="s">
        <v>623</v>
      </c>
      <c r="BR125" t="s">
        <v>84</v>
      </c>
      <c r="BS125" s="3">
        <v>45814</v>
      </c>
      <c r="BT125" s="4">
        <v>0.41666666666666669</v>
      </c>
      <c r="BU125" t="s">
        <v>624</v>
      </c>
      <c r="BV125" t="s">
        <v>86</v>
      </c>
      <c r="BY125">
        <v>29494.02</v>
      </c>
      <c r="BZ125" t="s">
        <v>87</v>
      </c>
      <c r="CA125" t="s">
        <v>625</v>
      </c>
      <c r="CC125" t="s">
        <v>621</v>
      </c>
      <c r="CD125">
        <v>9700</v>
      </c>
      <c r="CE125" t="s">
        <v>626</v>
      </c>
      <c r="CF125" s="3">
        <v>45814</v>
      </c>
      <c r="CI125">
        <v>2</v>
      </c>
      <c r="CJ125">
        <v>1</v>
      </c>
      <c r="CK125">
        <v>23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"GAB2026525"</f>
        <v>GAB2026525</v>
      </c>
      <c r="F126" s="3">
        <v>45813</v>
      </c>
      <c r="G126">
        <v>202603</v>
      </c>
      <c r="H126" t="s">
        <v>75</v>
      </c>
      <c r="I126" t="s">
        <v>76</v>
      </c>
      <c r="J126" t="s">
        <v>77</v>
      </c>
      <c r="K126" t="s">
        <v>78</v>
      </c>
      <c r="L126" t="s">
        <v>182</v>
      </c>
      <c r="M126" t="s">
        <v>183</v>
      </c>
      <c r="N126" t="s">
        <v>102</v>
      </c>
      <c r="O126" t="s">
        <v>82</v>
      </c>
      <c r="P126" t="str">
        <f>"ATT;LEVENE                    "</f>
        <v xml:space="preserve">ATT;LEVENE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20.9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</v>
      </c>
      <c r="BK126">
        <v>2</v>
      </c>
      <c r="BL126">
        <v>69.5</v>
      </c>
      <c r="BM126">
        <v>10.43</v>
      </c>
      <c r="BN126">
        <v>79.930000000000007</v>
      </c>
      <c r="BO126">
        <v>79.930000000000007</v>
      </c>
      <c r="BQ126" t="s">
        <v>103</v>
      </c>
      <c r="BR126" t="s">
        <v>84</v>
      </c>
      <c r="BS126" s="3">
        <v>45819</v>
      </c>
      <c r="BT126" s="4">
        <v>0.33680555555555558</v>
      </c>
      <c r="BU126" t="s">
        <v>103</v>
      </c>
      <c r="BV126" t="s">
        <v>90</v>
      </c>
      <c r="BW126" t="s">
        <v>627</v>
      </c>
      <c r="BX126" t="s">
        <v>628</v>
      </c>
      <c r="BY126">
        <v>10072.76</v>
      </c>
      <c r="BZ126" t="s">
        <v>87</v>
      </c>
      <c r="CC126" t="s">
        <v>183</v>
      </c>
      <c r="CD126">
        <v>4001</v>
      </c>
      <c r="CE126" t="s">
        <v>629</v>
      </c>
      <c r="CF126" s="3">
        <v>45819</v>
      </c>
      <c r="CI126">
        <v>2</v>
      </c>
      <c r="CJ126">
        <v>4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"GAB2026526"</f>
        <v>GAB2026526</v>
      </c>
      <c r="F127" s="3">
        <v>45813</v>
      </c>
      <c r="G127">
        <v>202603</v>
      </c>
      <c r="H127" t="s">
        <v>75</v>
      </c>
      <c r="I127" t="s">
        <v>76</v>
      </c>
      <c r="J127" t="s">
        <v>77</v>
      </c>
      <c r="K127" t="s">
        <v>78</v>
      </c>
      <c r="L127" t="s">
        <v>236</v>
      </c>
      <c r="M127" t="s">
        <v>237</v>
      </c>
      <c r="N127" t="s">
        <v>129</v>
      </c>
      <c r="O127" t="s">
        <v>82</v>
      </c>
      <c r="P127" t="str">
        <f>"ATT;MONIQUE KEDIBONE          "</f>
        <v xml:space="preserve">ATT;MONIQUE KEDIBONE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20.9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0.9</v>
      </c>
      <c r="BJ127">
        <v>2</v>
      </c>
      <c r="BK127">
        <v>2</v>
      </c>
      <c r="BL127">
        <v>69.5</v>
      </c>
      <c r="BM127">
        <v>10.43</v>
      </c>
      <c r="BN127">
        <v>79.930000000000007</v>
      </c>
      <c r="BO127">
        <v>79.930000000000007</v>
      </c>
      <c r="BQ127" t="s">
        <v>630</v>
      </c>
      <c r="BR127" t="s">
        <v>84</v>
      </c>
      <c r="BS127" s="3">
        <v>45814</v>
      </c>
      <c r="BT127" s="4">
        <v>0.35208333333333336</v>
      </c>
      <c r="BU127" t="s">
        <v>631</v>
      </c>
      <c r="BV127" t="s">
        <v>86</v>
      </c>
      <c r="BY127">
        <v>10145.92</v>
      </c>
      <c r="BZ127" t="s">
        <v>87</v>
      </c>
      <c r="CA127" t="s">
        <v>632</v>
      </c>
      <c r="CC127" t="s">
        <v>237</v>
      </c>
      <c r="CD127">
        <v>157</v>
      </c>
      <c r="CE127" t="s">
        <v>633</v>
      </c>
      <c r="CF127" s="3">
        <v>45814</v>
      </c>
      <c r="CI127">
        <v>1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"GAB2026527"</f>
        <v>GAB2026527</v>
      </c>
      <c r="F128" s="3">
        <v>45813</v>
      </c>
      <c r="G128">
        <v>202603</v>
      </c>
      <c r="H128" t="s">
        <v>75</v>
      </c>
      <c r="I128" t="s">
        <v>76</v>
      </c>
      <c r="J128" t="s">
        <v>77</v>
      </c>
      <c r="K128" t="s">
        <v>78</v>
      </c>
      <c r="L128" t="s">
        <v>135</v>
      </c>
      <c r="M128" t="s">
        <v>136</v>
      </c>
      <c r="N128" t="s">
        <v>634</v>
      </c>
      <c r="O128" t="s">
        <v>82</v>
      </c>
      <c r="P128" t="str">
        <f>"00118298 095197               "</f>
        <v xml:space="preserve">00118298 095197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20.9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0.7</v>
      </c>
      <c r="BJ128">
        <v>1.6</v>
      </c>
      <c r="BK128">
        <v>2</v>
      </c>
      <c r="BL128">
        <v>69.5</v>
      </c>
      <c r="BM128">
        <v>10.43</v>
      </c>
      <c r="BN128">
        <v>79.930000000000007</v>
      </c>
      <c r="BO128">
        <v>79.930000000000007</v>
      </c>
      <c r="BQ128" t="s">
        <v>635</v>
      </c>
      <c r="BR128" t="s">
        <v>84</v>
      </c>
      <c r="BS128" s="3">
        <v>45818</v>
      </c>
      <c r="BT128" s="4">
        <v>0.46527777777777779</v>
      </c>
      <c r="BU128" t="s">
        <v>636</v>
      </c>
      <c r="BV128" t="s">
        <v>90</v>
      </c>
      <c r="BW128" t="s">
        <v>637</v>
      </c>
      <c r="BX128" t="s">
        <v>638</v>
      </c>
      <c r="BY128">
        <v>8202.65</v>
      </c>
      <c r="BZ128" t="s">
        <v>87</v>
      </c>
      <c r="CC128" t="s">
        <v>136</v>
      </c>
      <c r="CD128">
        <v>9301</v>
      </c>
      <c r="CE128" t="s">
        <v>121</v>
      </c>
      <c r="CF128" s="3">
        <v>45819</v>
      </c>
      <c r="CI128">
        <v>2</v>
      </c>
      <c r="CJ128">
        <v>3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"GAB2026528"</f>
        <v>GAB2026528</v>
      </c>
      <c r="F129" s="3">
        <v>45813</v>
      </c>
      <c r="G129">
        <v>202603</v>
      </c>
      <c r="H129" t="s">
        <v>75</v>
      </c>
      <c r="I129" t="s">
        <v>76</v>
      </c>
      <c r="J129" t="s">
        <v>77</v>
      </c>
      <c r="K129" t="s">
        <v>78</v>
      </c>
      <c r="L129" t="s">
        <v>405</v>
      </c>
      <c r="M129" t="s">
        <v>406</v>
      </c>
      <c r="N129" t="s">
        <v>407</v>
      </c>
      <c r="O129" t="s">
        <v>82</v>
      </c>
      <c r="P129" t="str">
        <f>"00036211 032687               "</f>
        <v xml:space="preserve">00036211 032687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31.34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0.5</v>
      </c>
      <c r="BJ129">
        <v>2.9</v>
      </c>
      <c r="BK129">
        <v>3</v>
      </c>
      <c r="BL129">
        <v>104.22</v>
      </c>
      <c r="BM129">
        <v>15.63</v>
      </c>
      <c r="BN129">
        <v>119.85</v>
      </c>
      <c r="BO129">
        <v>119.85</v>
      </c>
      <c r="BQ129" t="s">
        <v>408</v>
      </c>
      <c r="BR129" t="s">
        <v>84</v>
      </c>
      <c r="BS129" s="3">
        <v>45814</v>
      </c>
      <c r="BT129" s="4">
        <v>0.51041666666666663</v>
      </c>
      <c r="BU129" t="s">
        <v>639</v>
      </c>
      <c r="BV129" t="s">
        <v>86</v>
      </c>
      <c r="BY129">
        <v>14679</v>
      </c>
      <c r="BZ129" t="s">
        <v>87</v>
      </c>
      <c r="CA129" t="s">
        <v>410</v>
      </c>
      <c r="CC129" t="s">
        <v>406</v>
      </c>
      <c r="CD129">
        <v>6529</v>
      </c>
      <c r="CE129" t="s">
        <v>371</v>
      </c>
      <c r="CF129" s="3">
        <v>45817</v>
      </c>
      <c r="CI129">
        <v>1</v>
      </c>
      <c r="CJ129">
        <v>1</v>
      </c>
      <c r="CK129">
        <v>21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"GAB2026529"</f>
        <v>GAB2026529</v>
      </c>
      <c r="F130" s="3">
        <v>45813</v>
      </c>
      <c r="G130">
        <v>202603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640</v>
      </c>
      <c r="O130" t="s">
        <v>82</v>
      </c>
      <c r="P130" t="str">
        <f>"00118293 094855               "</f>
        <v xml:space="preserve">00118293 094855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16.32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1.9</v>
      </c>
      <c r="BK130">
        <v>2</v>
      </c>
      <c r="BL130">
        <v>54.28</v>
      </c>
      <c r="BM130">
        <v>8.14</v>
      </c>
      <c r="BN130">
        <v>62.42</v>
      </c>
      <c r="BO130">
        <v>62.42</v>
      </c>
      <c r="BQ130" t="s">
        <v>641</v>
      </c>
      <c r="BR130" t="s">
        <v>84</v>
      </c>
      <c r="BS130" s="3">
        <v>45814</v>
      </c>
      <c r="BT130" s="4">
        <v>0.4236111111111111</v>
      </c>
      <c r="BU130" t="s">
        <v>642</v>
      </c>
      <c r="BV130" t="s">
        <v>86</v>
      </c>
      <c r="BY130">
        <v>9599.36</v>
      </c>
      <c r="BZ130" t="s">
        <v>87</v>
      </c>
      <c r="CA130" t="s">
        <v>378</v>
      </c>
      <c r="CC130" t="s">
        <v>76</v>
      </c>
      <c r="CD130">
        <v>7800</v>
      </c>
      <c r="CE130" t="s">
        <v>565</v>
      </c>
      <c r="CF130" s="3">
        <v>45817</v>
      </c>
      <c r="CI130">
        <v>1</v>
      </c>
      <c r="CJ130">
        <v>1</v>
      </c>
      <c r="CK130">
        <v>22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"GAB2026530"</f>
        <v>GAB2026530</v>
      </c>
      <c r="F131" s="3">
        <v>45813</v>
      </c>
      <c r="G131">
        <v>202603</v>
      </c>
      <c r="H131" t="s">
        <v>75</v>
      </c>
      <c r="I131" t="s">
        <v>76</v>
      </c>
      <c r="J131" t="s">
        <v>77</v>
      </c>
      <c r="K131" t="s">
        <v>78</v>
      </c>
      <c r="L131" t="s">
        <v>643</v>
      </c>
      <c r="M131" t="s">
        <v>644</v>
      </c>
      <c r="N131" t="s">
        <v>645</v>
      </c>
      <c r="O131" t="s">
        <v>82</v>
      </c>
      <c r="P131" t="str">
        <f>"00118294 095210               "</f>
        <v xml:space="preserve">00118294 095210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77.06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3.7</v>
      </c>
      <c r="BK131">
        <v>4</v>
      </c>
      <c r="BL131">
        <v>256.26</v>
      </c>
      <c r="BM131">
        <v>38.44</v>
      </c>
      <c r="BN131">
        <v>294.7</v>
      </c>
      <c r="BO131">
        <v>294.7</v>
      </c>
      <c r="BQ131" t="s">
        <v>646</v>
      </c>
      <c r="BR131" t="s">
        <v>84</v>
      </c>
      <c r="BS131" s="3">
        <v>45814</v>
      </c>
      <c r="BT131" s="4">
        <v>0.42569444444444443</v>
      </c>
      <c r="BU131" t="s">
        <v>647</v>
      </c>
      <c r="BV131" t="s">
        <v>86</v>
      </c>
      <c r="BY131">
        <v>18709.349999999999</v>
      </c>
      <c r="BZ131" t="s">
        <v>87</v>
      </c>
      <c r="CA131" t="s">
        <v>648</v>
      </c>
      <c r="CC131" t="s">
        <v>644</v>
      </c>
      <c r="CD131">
        <v>250</v>
      </c>
      <c r="CE131" t="s">
        <v>188</v>
      </c>
      <c r="CF131" s="3">
        <v>45817</v>
      </c>
      <c r="CI131">
        <v>2</v>
      </c>
      <c r="CJ131">
        <v>1</v>
      </c>
      <c r="CK131">
        <v>23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"GAB2026531"</f>
        <v>GAB2026531</v>
      </c>
      <c r="F132" s="3">
        <v>45813</v>
      </c>
      <c r="G132">
        <v>202603</v>
      </c>
      <c r="H132" t="s">
        <v>75</v>
      </c>
      <c r="I132" t="s">
        <v>76</v>
      </c>
      <c r="J132" t="s">
        <v>77</v>
      </c>
      <c r="K132" t="s">
        <v>78</v>
      </c>
      <c r="L132" t="s">
        <v>573</v>
      </c>
      <c r="M132" t="s">
        <v>574</v>
      </c>
      <c r="N132" t="s">
        <v>649</v>
      </c>
      <c r="O132" t="s">
        <v>82</v>
      </c>
      <c r="P132" t="str">
        <f>"00118295 095208               "</f>
        <v xml:space="preserve">00118295 095208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58.77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0.4</v>
      </c>
      <c r="BJ132">
        <v>3</v>
      </c>
      <c r="BK132">
        <v>3</v>
      </c>
      <c r="BL132">
        <v>195.45</v>
      </c>
      <c r="BM132">
        <v>29.32</v>
      </c>
      <c r="BN132">
        <v>224.77</v>
      </c>
      <c r="BO132">
        <v>224.77</v>
      </c>
      <c r="BQ132" t="s">
        <v>650</v>
      </c>
      <c r="BR132" t="s">
        <v>84</v>
      </c>
      <c r="BS132" s="3">
        <v>45814</v>
      </c>
      <c r="BT132" s="4">
        <v>0.43263888888888891</v>
      </c>
      <c r="BU132" t="s">
        <v>651</v>
      </c>
      <c r="BV132" t="s">
        <v>86</v>
      </c>
      <c r="BY132">
        <v>14895.4</v>
      </c>
      <c r="BZ132" t="s">
        <v>87</v>
      </c>
      <c r="CA132" t="s">
        <v>578</v>
      </c>
      <c r="CC132" t="s">
        <v>574</v>
      </c>
      <c r="CD132">
        <v>1039</v>
      </c>
      <c r="CE132" t="s">
        <v>188</v>
      </c>
      <c r="CF132" s="3">
        <v>45814</v>
      </c>
      <c r="CI132">
        <v>1</v>
      </c>
      <c r="CJ132">
        <v>1</v>
      </c>
      <c r="CK132">
        <v>23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"GAB2026532"</f>
        <v>GAB2026532</v>
      </c>
      <c r="F133" s="3">
        <v>45813</v>
      </c>
      <c r="G133">
        <v>202603</v>
      </c>
      <c r="H133" t="s">
        <v>75</v>
      </c>
      <c r="I133" t="s">
        <v>76</v>
      </c>
      <c r="J133" t="s">
        <v>77</v>
      </c>
      <c r="K133" t="s">
        <v>78</v>
      </c>
      <c r="L133" t="s">
        <v>310</v>
      </c>
      <c r="M133" t="s">
        <v>311</v>
      </c>
      <c r="N133" t="s">
        <v>652</v>
      </c>
      <c r="O133" t="s">
        <v>82</v>
      </c>
      <c r="P133" t="str">
        <f>"00118296 095196               "</f>
        <v xml:space="preserve">00118296 095196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20.9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16.739999999999998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2</v>
      </c>
      <c r="BK133">
        <v>2</v>
      </c>
      <c r="BL133">
        <v>86.24</v>
      </c>
      <c r="BM133">
        <v>12.94</v>
      </c>
      <c r="BN133">
        <v>99.18</v>
      </c>
      <c r="BO133">
        <v>99.18</v>
      </c>
      <c r="BQ133" t="s">
        <v>653</v>
      </c>
      <c r="BR133" t="s">
        <v>84</v>
      </c>
      <c r="BS133" s="3">
        <v>45814</v>
      </c>
      <c r="BT133" s="4">
        <v>0.49236111111111114</v>
      </c>
      <c r="BU133" t="s">
        <v>654</v>
      </c>
      <c r="BV133" t="s">
        <v>86</v>
      </c>
      <c r="BY133">
        <v>9750.9</v>
      </c>
      <c r="BZ133" t="s">
        <v>505</v>
      </c>
      <c r="CA133" t="s">
        <v>655</v>
      </c>
      <c r="CC133" t="s">
        <v>311</v>
      </c>
      <c r="CD133">
        <v>1863</v>
      </c>
      <c r="CE133" t="s">
        <v>94</v>
      </c>
      <c r="CF133" s="3">
        <v>45817</v>
      </c>
      <c r="CI133">
        <v>0</v>
      </c>
      <c r="CJ133">
        <v>0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"009944964366"</f>
        <v>009944964366</v>
      </c>
      <c r="F134" s="3">
        <v>45813</v>
      </c>
      <c r="G134">
        <v>202603</v>
      </c>
      <c r="H134" t="s">
        <v>182</v>
      </c>
      <c r="I134" t="s">
        <v>183</v>
      </c>
      <c r="J134" t="s">
        <v>656</v>
      </c>
      <c r="K134" t="s">
        <v>78</v>
      </c>
      <c r="L134" t="s">
        <v>236</v>
      </c>
      <c r="M134" t="s">
        <v>237</v>
      </c>
      <c r="N134" t="s">
        <v>129</v>
      </c>
      <c r="O134" t="s">
        <v>82</v>
      </c>
      <c r="P134" t="str">
        <f>"LEVENE                        "</f>
        <v xml:space="preserve">LEVENE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130.52000000000001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</v>
      </c>
      <c r="BJ134">
        <v>12.2</v>
      </c>
      <c r="BK134">
        <v>12.5</v>
      </c>
      <c r="BL134">
        <v>434.06</v>
      </c>
      <c r="BM134">
        <v>65.11</v>
      </c>
      <c r="BN134">
        <v>499.17</v>
      </c>
      <c r="BO134">
        <v>499.17</v>
      </c>
      <c r="BQ134" t="s">
        <v>657</v>
      </c>
      <c r="BR134" t="s">
        <v>103</v>
      </c>
      <c r="BS134" s="3">
        <v>45814</v>
      </c>
      <c r="BT134" s="4">
        <v>0.37083333333333335</v>
      </c>
      <c r="BU134" t="s">
        <v>546</v>
      </c>
      <c r="BV134" t="s">
        <v>86</v>
      </c>
      <c r="BY134">
        <v>60750</v>
      </c>
      <c r="BZ134" t="s">
        <v>87</v>
      </c>
      <c r="CA134" t="s">
        <v>547</v>
      </c>
      <c r="CC134" t="s">
        <v>237</v>
      </c>
      <c r="CD134">
        <v>157</v>
      </c>
      <c r="CE134" t="s">
        <v>111</v>
      </c>
      <c r="CF134" s="3">
        <v>45814</v>
      </c>
      <c r="CI134">
        <v>1</v>
      </c>
      <c r="CJ134">
        <v>1</v>
      </c>
      <c r="CK134">
        <v>21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"009944964369"</f>
        <v>009944964369</v>
      </c>
      <c r="F135" s="3">
        <v>45814</v>
      </c>
      <c r="G135">
        <v>202603</v>
      </c>
      <c r="H135" t="s">
        <v>182</v>
      </c>
      <c r="I135" t="s">
        <v>183</v>
      </c>
      <c r="J135" t="s">
        <v>656</v>
      </c>
      <c r="K135" t="s">
        <v>78</v>
      </c>
      <c r="L135" t="s">
        <v>75</v>
      </c>
      <c r="M135" t="s">
        <v>76</v>
      </c>
      <c r="N135" t="s">
        <v>129</v>
      </c>
      <c r="O135" t="s">
        <v>82</v>
      </c>
      <c r="P135" t="str">
        <f>"LEVENE                        "</f>
        <v xml:space="preserve">LEVENE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20.9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1.6</v>
      </c>
      <c r="BK135">
        <v>2</v>
      </c>
      <c r="BL135">
        <v>69.5</v>
      </c>
      <c r="BM135">
        <v>10.43</v>
      </c>
      <c r="BN135">
        <v>79.930000000000007</v>
      </c>
      <c r="BO135">
        <v>79.930000000000007</v>
      </c>
      <c r="BQ135" t="s">
        <v>553</v>
      </c>
      <c r="BR135" t="s">
        <v>103</v>
      </c>
      <c r="BS135" s="3">
        <v>45817</v>
      </c>
      <c r="BT135" s="4">
        <v>0.57847222222222228</v>
      </c>
      <c r="BU135" t="s">
        <v>132</v>
      </c>
      <c r="BV135" t="s">
        <v>86</v>
      </c>
      <c r="BY135">
        <v>8000</v>
      </c>
      <c r="BZ135" t="s">
        <v>87</v>
      </c>
      <c r="CA135" t="s">
        <v>133</v>
      </c>
      <c r="CC135" t="s">
        <v>76</v>
      </c>
      <c r="CD135">
        <v>7460</v>
      </c>
      <c r="CE135" t="s">
        <v>111</v>
      </c>
      <c r="CF135" s="3">
        <v>45818</v>
      </c>
      <c r="CI135">
        <v>2</v>
      </c>
      <c r="CJ135">
        <v>1</v>
      </c>
      <c r="CK135">
        <v>21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"gab2026555"</f>
        <v>gab2026555</v>
      </c>
      <c r="F136" s="3">
        <v>45814</v>
      </c>
      <c r="G136">
        <v>202603</v>
      </c>
      <c r="H136" t="s">
        <v>75</v>
      </c>
      <c r="I136" t="s">
        <v>76</v>
      </c>
      <c r="J136" t="s">
        <v>77</v>
      </c>
      <c r="K136" t="s">
        <v>78</v>
      </c>
      <c r="L136" t="s">
        <v>658</v>
      </c>
      <c r="M136" t="s">
        <v>659</v>
      </c>
      <c r="N136" t="s">
        <v>660</v>
      </c>
      <c r="O136" t="s">
        <v>109</v>
      </c>
      <c r="P136" t="str">
        <f>"18437 095126                  "</f>
        <v xml:space="preserve">18437 095126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71.55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11</v>
      </c>
      <c r="BJ136">
        <v>19.600000000000001</v>
      </c>
      <c r="BK136">
        <v>20</v>
      </c>
      <c r="BL136">
        <v>243.52</v>
      </c>
      <c r="BM136">
        <v>36.53</v>
      </c>
      <c r="BN136">
        <v>280.05</v>
      </c>
      <c r="BO136">
        <v>280.05</v>
      </c>
      <c r="BQ136" t="s">
        <v>661</v>
      </c>
      <c r="BR136" t="s">
        <v>84</v>
      </c>
      <c r="BS136" s="3">
        <v>45817</v>
      </c>
      <c r="BT136" s="4">
        <v>0.35069444444444442</v>
      </c>
      <c r="BU136" t="s">
        <v>662</v>
      </c>
      <c r="BV136" t="s">
        <v>86</v>
      </c>
      <c r="BY136">
        <v>97970</v>
      </c>
      <c r="CA136" t="s">
        <v>663</v>
      </c>
      <c r="CC136" t="s">
        <v>659</v>
      </c>
      <c r="CD136">
        <v>3867</v>
      </c>
      <c r="CE136" t="s">
        <v>111</v>
      </c>
      <c r="CF136" s="3">
        <v>45818</v>
      </c>
      <c r="CI136">
        <v>8</v>
      </c>
      <c r="CJ136">
        <v>1</v>
      </c>
      <c r="CK136">
        <v>43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"gab2026554"</f>
        <v>gab2026554</v>
      </c>
      <c r="F137" s="3">
        <v>45814</v>
      </c>
      <c r="G137">
        <v>202603</v>
      </c>
      <c r="H137" t="s">
        <v>75</v>
      </c>
      <c r="I137" t="s">
        <v>76</v>
      </c>
      <c r="J137" t="s">
        <v>77</v>
      </c>
      <c r="K137" t="s">
        <v>78</v>
      </c>
      <c r="L137" t="s">
        <v>236</v>
      </c>
      <c r="M137" t="s">
        <v>237</v>
      </c>
      <c r="N137" t="s">
        <v>664</v>
      </c>
      <c r="O137" t="s">
        <v>109</v>
      </c>
      <c r="P137" t="str">
        <f>"00118326 095225               "</f>
        <v xml:space="preserve">00118326 095225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137.18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4</v>
      </c>
      <c r="BI137">
        <v>36.799999999999997</v>
      </c>
      <c r="BJ137">
        <v>72.3</v>
      </c>
      <c r="BK137">
        <v>73</v>
      </c>
      <c r="BL137">
        <v>461.77</v>
      </c>
      <c r="BM137">
        <v>69.27</v>
      </c>
      <c r="BN137">
        <v>531.04</v>
      </c>
      <c r="BO137">
        <v>531.04</v>
      </c>
      <c r="BQ137" t="s">
        <v>665</v>
      </c>
      <c r="BR137" t="s">
        <v>84</v>
      </c>
      <c r="BS137" s="3">
        <v>45817</v>
      </c>
      <c r="BT137" s="4">
        <v>0.3527777777777778</v>
      </c>
      <c r="BU137" t="s">
        <v>536</v>
      </c>
      <c r="BV137" t="s">
        <v>86</v>
      </c>
      <c r="BY137">
        <v>361715.85</v>
      </c>
      <c r="CA137" t="s">
        <v>537</v>
      </c>
      <c r="CC137" t="s">
        <v>237</v>
      </c>
      <c r="CD137">
        <v>157</v>
      </c>
      <c r="CE137" t="s">
        <v>111</v>
      </c>
      <c r="CF137" s="3">
        <v>45817</v>
      </c>
      <c r="CI137">
        <v>3</v>
      </c>
      <c r="CJ137">
        <v>1</v>
      </c>
      <c r="CK137">
        <v>41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"gab2026550"</f>
        <v>gab2026550</v>
      </c>
      <c r="F138" s="3">
        <v>45814</v>
      </c>
      <c r="G138">
        <v>202603</v>
      </c>
      <c r="H138" t="s">
        <v>75</v>
      </c>
      <c r="I138" t="s">
        <v>76</v>
      </c>
      <c r="J138" t="s">
        <v>77</v>
      </c>
      <c r="K138" t="s">
        <v>78</v>
      </c>
      <c r="L138" t="s">
        <v>666</v>
      </c>
      <c r="M138" t="s">
        <v>667</v>
      </c>
      <c r="N138" t="s">
        <v>668</v>
      </c>
      <c r="O138" t="s">
        <v>109</v>
      </c>
      <c r="P138" t="str">
        <f>"00036232 033385               "</f>
        <v xml:space="preserve">00036232 033385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89.02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9</v>
      </c>
      <c r="BJ138">
        <v>25.9</v>
      </c>
      <c r="BK138">
        <v>26</v>
      </c>
      <c r="BL138">
        <v>301.61</v>
      </c>
      <c r="BM138">
        <v>45.24</v>
      </c>
      <c r="BN138">
        <v>346.85</v>
      </c>
      <c r="BO138">
        <v>346.85</v>
      </c>
      <c r="BR138" t="s">
        <v>84</v>
      </c>
      <c r="BS138" t="s">
        <v>104</v>
      </c>
      <c r="BY138">
        <v>129714.38</v>
      </c>
      <c r="CC138" t="s">
        <v>667</v>
      </c>
      <c r="CD138">
        <v>8801</v>
      </c>
      <c r="CE138" t="s">
        <v>111</v>
      </c>
      <c r="CI138">
        <v>5</v>
      </c>
      <c r="CJ138" t="s">
        <v>104</v>
      </c>
      <c r="CK138">
        <v>43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"gab2026545"</f>
        <v>gab2026545</v>
      </c>
      <c r="F139" s="3">
        <v>45814</v>
      </c>
      <c r="G139">
        <v>202603</v>
      </c>
      <c r="H139" t="s">
        <v>75</v>
      </c>
      <c r="I139" t="s">
        <v>76</v>
      </c>
      <c r="J139" t="s">
        <v>77</v>
      </c>
      <c r="K139" t="s">
        <v>78</v>
      </c>
      <c r="L139" t="s">
        <v>669</v>
      </c>
      <c r="M139" t="s">
        <v>670</v>
      </c>
      <c r="N139" t="s">
        <v>671</v>
      </c>
      <c r="O139" t="s">
        <v>109</v>
      </c>
      <c r="P139" t="str">
        <f>"INV-00036216 033368           "</f>
        <v xml:space="preserve">INV-00036216 033368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91.93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4</v>
      </c>
      <c r="BI139">
        <v>14</v>
      </c>
      <c r="BJ139">
        <v>26.7</v>
      </c>
      <c r="BK139">
        <v>27</v>
      </c>
      <c r="BL139">
        <v>311.29000000000002</v>
      </c>
      <c r="BM139">
        <v>46.69</v>
      </c>
      <c r="BN139">
        <v>357.98</v>
      </c>
      <c r="BO139">
        <v>357.98</v>
      </c>
      <c r="BQ139" t="s">
        <v>672</v>
      </c>
      <c r="BR139" t="s">
        <v>84</v>
      </c>
      <c r="BS139" s="3">
        <v>45819</v>
      </c>
      <c r="BT139" s="4">
        <v>0.67083333333333328</v>
      </c>
      <c r="BU139" t="s">
        <v>673</v>
      </c>
      <c r="BV139" t="s">
        <v>86</v>
      </c>
      <c r="BY139">
        <v>133416.39000000001</v>
      </c>
      <c r="CA139" t="s">
        <v>674</v>
      </c>
      <c r="CC139" t="s">
        <v>670</v>
      </c>
      <c r="CD139">
        <v>2951</v>
      </c>
      <c r="CE139" t="s">
        <v>111</v>
      </c>
      <c r="CI139">
        <v>3</v>
      </c>
      <c r="CJ139">
        <v>3</v>
      </c>
      <c r="CK139">
        <v>43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"gab2026542"</f>
        <v>gab2026542</v>
      </c>
      <c r="F140" s="3">
        <v>45814</v>
      </c>
      <c r="G140">
        <v>202603</v>
      </c>
      <c r="H140" t="s">
        <v>75</v>
      </c>
      <c r="I140" t="s">
        <v>76</v>
      </c>
      <c r="J140" t="s">
        <v>77</v>
      </c>
      <c r="K140" t="s">
        <v>78</v>
      </c>
      <c r="L140" t="s">
        <v>182</v>
      </c>
      <c r="M140" t="s">
        <v>183</v>
      </c>
      <c r="N140" t="s">
        <v>675</v>
      </c>
      <c r="O140" t="s">
        <v>109</v>
      </c>
      <c r="P140" t="str">
        <f>"INV-00118304 CT095206         "</f>
        <v xml:space="preserve">INV-00118304 CT095206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105.48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4</v>
      </c>
      <c r="BI140">
        <v>18</v>
      </c>
      <c r="BJ140">
        <v>53.7</v>
      </c>
      <c r="BK140">
        <v>54</v>
      </c>
      <c r="BL140">
        <v>356.35</v>
      </c>
      <c r="BM140">
        <v>53.45</v>
      </c>
      <c r="BN140">
        <v>409.8</v>
      </c>
      <c r="BO140">
        <v>409.8</v>
      </c>
      <c r="BQ140" t="s">
        <v>142</v>
      </c>
      <c r="BR140" t="s">
        <v>84</v>
      </c>
      <c r="BS140" s="3">
        <v>45817</v>
      </c>
      <c r="BT140" s="4">
        <v>0.39166666666666666</v>
      </c>
      <c r="BU140" t="s">
        <v>676</v>
      </c>
      <c r="BV140" t="s">
        <v>86</v>
      </c>
      <c r="BY140">
        <v>204086.08</v>
      </c>
      <c r="CA140" t="s">
        <v>677</v>
      </c>
      <c r="CC140" t="s">
        <v>183</v>
      </c>
      <c r="CD140">
        <v>4001</v>
      </c>
      <c r="CE140" t="s">
        <v>111</v>
      </c>
      <c r="CF140" s="3">
        <v>45817</v>
      </c>
      <c r="CI140">
        <v>3</v>
      </c>
      <c r="CJ140">
        <v>1</v>
      </c>
      <c r="CK140">
        <v>41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"gab2026553"</f>
        <v>gab2026553</v>
      </c>
      <c r="F141" s="3">
        <v>45814</v>
      </c>
      <c r="G141">
        <v>202603</v>
      </c>
      <c r="H141" t="s">
        <v>75</v>
      </c>
      <c r="I141" t="s">
        <v>76</v>
      </c>
      <c r="J141" t="s">
        <v>77</v>
      </c>
      <c r="K141" t="s">
        <v>78</v>
      </c>
      <c r="L141" t="s">
        <v>112</v>
      </c>
      <c r="M141" t="s">
        <v>113</v>
      </c>
      <c r="N141" t="s">
        <v>119</v>
      </c>
      <c r="O141" t="s">
        <v>82</v>
      </c>
      <c r="P141" t="str">
        <f>"00118320 095238               "</f>
        <v xml:space="preserve">00118320 095238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52.22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1.3</v>
      </c>
      <c r="BJ141">
        <v>4.5999999999999996</v>
      </c>
      <c r="BK141">
        <v>5</v>
      </c>
      <c r="BL141">
        <v>173.66</v>
      </c>
      <c r="BM141">
        <v>26.05</v>
      </c>
      <c r="BN141">
        <v>199.71</v>
      </c>
      <c r="BO141">
        <v>199.71</v>
      </c>
      <c r="BQ141" t="s">
        <v>120</v>
      </c>
      <c r="BR141" t="s">
        <v>84</v>
      </c>
      <c r="BS141" s="3">
        <v>45817</v>
      </c>
      <c r="BT141" s="4">
        <v>0.40486111111111112</v>
      </c>
      <c r="BU141" t="s">
        <v>678</v>
      </c>
      <c r="BV141" t="s">
        <v>86</v>
      </c>
      <c r="BY141">
        <v>22865.63</v>
      </c>
      <c r="BZ141" t="s">
        <v>87</v>
      </c>
      <c r="CA141" t="s">
        <v>679</v>
      </c>
      <c r="CC141" t="s">
        <v>113</v>
      </c>
      <c r="CD141">
        <v>2</v>
      </c>
      <c r="CE141" t="s">
        <v>94</v>
      </c>
      <c r="CF141" s="3">
        <v>45817</v>
      </c>
      <c r="CI141">
        <v>1</v>
      </c>
      <c r="CJ141">
        <v>0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"gab2026552"</f>
        <v>gab2026552</v>
      </c>
      <c r="F142" s="3">
        <v>45814</v>
      </c>
      <c r="G142">
        <v>202603</v>
      </c>
      <c r="H142" t="s">
        <v>75</v>
      </c>
      <c r="I142" t="s">
        <v>76</v>
      </c>
      <c r="J142" t="s">
        <v>77</v>
      </c>
      <c r="K142" t="s">
        <v>78</v>
      </c>
      <c r="L142" t="s">
        <v>75</v>
      </c>
      <c r="M142" t="s">
        <v>76</v>
      </c>
      <c r="N142" t="s">
        <v>393</v>
      </c>
      <c r="O142" t="s">
        <v>82</v>
      </c>
      <c r="P142" t="str">
        <f>"00118319 095242               "</f>
        <v xml:space="preserve">00118319 095242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16.32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3.2</v>
      </c>
      <c r="BJ142">
        <v>5.0999999999999996</v>
      </c>
      <c r="BK142">
        <v>6</v>
      </c>
      <c r="BL142">
        <v>54.28</v>
      </c>
      <c r="BM142">
        <v>8.14</v>
      </c>
      <c r="BN142">
        <v>62.42</v>
      </c>
      <c r="BO142">
        <v>62.42</v>
      </c>
      <c r="BQ142" t="s">
        <v>394</v>
      </c>
      <c r="BR142" t="s">
        <v>84</v>
      </c>
      <c r="BS142" s="3">
        <v>45817</v>
      </c>
      <c r="BT142" s="4">
        <v>0.37708333333333333</v>
      </c>
      <c r="BU142" t="s">
        <v>484</v>
      </c>
      <c r="BV142" t="s">
        <v>86</v>
      </c>
      <c r="BY142">
        <v>25646.3</v>
      </c>
      <c r="BZ142" t="s">
        <v>87</v>
      </c>
      <c r="CA142" t="s">
        <v>485</v>
      </c>
      <c r="CC142" t="s">
        <v>76</v>
      </c>
      <c r="CD142">
        <v>7441</v>
      </c>
      <c r="CE142" t="s">
        <v>612</v>
      </c>
      <c r="CF142" s="3">
        <v>45818</v>
      </c>
      <c r="CI142">
        <v>1</v>
      </c>
      <c r="CJ142">
        <v>1</v>
      </c>
      <c r="CK142">
        <v>22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"gab2026551"</f>
        <v>gab2026551</v>
      </c>
      <c r="F143" s="3">
        <v>45814</v>
      </c>
      <c r="G143">
        <v>202603</v>
      </c>
      <c r="H143" t="s">
        <v>75</v>
      </c>
      <c r="I143" t="s">
        <v>76</v>
      </c>
      <c r="J143" t="s">
        <v>77</v>
      </c>
      <c r="K143" t="s">
        <v>78</v>
      </c>
      <c r="L143" t="s">
        <v>680</v>
      </c>
      <c r="M143" t="s">
        <v>681</v>
      </c>
      <c r="N143" t="s">
        <v>682</v>
      </c>
      <c r="O143" t="s">
        <v>82</v>
      </c>
      <c r="P143" t="str">
        <f>"00118325 095243               "</f>
        <v xml:space="preserve">00118325 095243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67.88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1.4</v>
      </c>
      <c r="BJ143">
        <v>6.2</v>
      </c>
      <c r="BK143">
        <v>6.5</v>
      </c>
      <c r="BL143">
        <v>225.74</v>
      </c>
      <c r="BM143">
        <v>33.86</v>
      </c>
      <c r="BN143">
        <v>259.60000000000002</v>
      </c>
      <c r="BO143">
        <v>259.60000000000002</v>
      </c>
      <c r="BQ143" t="s">
        <v>683</v>
      </c>
      <c r="BR143" t="s">
        <v>84</v>
      </c>
      <c r="BS143" s="3">
        <v>45817</v>
      </c>
      <c r="BT143" s="4">
        <v>0.42708333333333331</v>
      </c>
      <c r="BU143" t="s">
        <v>684</v>
      </c>
      <c r="BV143" t="s">
        <v>86</v>
      </c>
      <c r="BY143">
        <v>30885.84</v>
      </c>
      <c r="BZ143" t="s">
        <v>87</v>
      </c>
      <c r="CA143" t="s">
        <v>685</v>
      </c>
      <c r="CC143" t="s">
        <v>681</v>
      </c>
      <c r="CD143">
        <v>3201</v>
      </c>
      <c r="CE143" t="s">
        <v>181</v>
      </c>
      <c r="CF143" s="3">
        <v>45817</v>
      </c>
      <c r="CI143">
        <v>1</v>
      </c>
      <c r="CJ143">
        <v>1</v>
      </c>
      <c r="CK143">
        <v>21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"gab2026549"</f>
        <v>gab2026549</v>
      </c>
      <c r="F144" s="3">
        <v>45814</v>
      </c>
      <c r="G144">
        <v>202603</v>
      </c>
      <c r="H144" t="s">
        <v>75</v>
      </c>
      <c r="I144" t="s">
        <v>76</v>
      </c>
      <c r="J144" t="s">
        <v>77</v>
      </c>
      <c r="K144" t="s">
        <v>78</v>
      </c>
      <c r="L144" t="s">
        <v>75</v>
      </c>
      <c r="M144" t="s">
        <v>76</v>
      </c>
      <c r="N144" t="s">
        <v>95</v>
      </c>
      <c r="O144" t="s">
        <v>82</v>
      </c>
      <c r="P144" t="str">
        <f>"00118311 318 095227 230       "</f>
        <v xml:space="preserve">00118311 318 095227 230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16.32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1.4</v>
      </c>
      <c r="BJ144">
        <v>6.9</v>
      </c>
      <c r="BK144">
        <v>7</v>
      </c>
      <c r="BL144">
        <v>54.28</v>
      </c>
      <c r="BM144">
        <v>8.14</v>
      </c>
      <c r="BN144">
        <v>62.42</v>
      </c>
      <c r="BO144">
        <v>62.42</v>
      </c>
      <c r="BQ144" t="s">
        <v>96</v>
      </c>
      <c r="BR144" t="s">
        <v>84</v>
      </c>
      <c r="BS144" s="3">
        <v>45817</v>
      </c>
      <c r="BT144" s="4">
        <v>0.43333333333333335</v>
      </c>
      <c r="BU144" t="s">
        <v>686</v>
      </c>
      <c r="BV144" t="s">
        <v>86</v>
      </c>
      <c r="BY144">
        <v>34438</v>
      </c>
      <c r="BZ144" t="s">
        <v>87</v>
      </c>
      <c r="CA144" t="s">
        <v>98</v>
      </c>
      <c r="CC144" t="s">
        <v>76</v>
      </c>
      <c r="CD144">
        <v>7800</v>
      </c>
      <c r="CE144" t="s">
        <v>181</v>
      </c>
      <c r="CF144" s="3">
        <v>45818</v>
      </c>
      <c r="CI144">
        <v>1</v>
      </c>
      <c r="CJ144">
        <v>1</v>
      </c>
      <c r="CK144">
        <v>22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"gab2026548"</f>
        <v>gab2026548</v>
      </c>
      <c r="F145" s="3">
        <v>45814</v>
      </c>
      <c r="G145">
        <v>202603</v>
      </c>
      <c r="H145" t="s">
        <v>75</v>
      </c>
      <c r="I145" t="s">
        <v>76</v>
      </c>
      <c r="J145" t="s">
        <v>77</v>
      </c>
      <c r="K145" t="s">
        <v>78</v>
      </c>
      <c r="L145" t="s">
        <v>153</v>
      </c>
      <c r="M145" t="s">
        <v>154</v>
      </c>
      <c r="N145" t="s">
        <v>608</v>
      </c>
      <c r="O145" t="s">
        <v>82</v>
      </c>
      <c r="P145" t="str">
        <f>"INV-00118314 CT095221         "</f>
        <v xml:space="preserve">INV-00118314 CT095221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86.2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1.3</v>
      </c>
      <c r="BJ145">
        <v>4.4000000000000004</v>
      </c>
      <c r="BK145">
        <v>4.5</v>
      </c>
      <c r="BL145">
        <v>286.66000000000003</v>
      </c>
      <c r="BM145">
        <v>43</v>
      </c>
      <c r="BN145">
        <v>329.66</v>
      </c>
      <c r="BO145">
        <v>329.66</v>
      </c>
      <c r="BQ145" t="s">
        <v>687</v>
      </c>
      <c r="BR145" t="s">
        <v>84</v>
      </c>
      <c r="BS145" s="3">
        <v>45817</v>
      </c>
      <c r="BT145" s="4">
        <v>0.49652777777777779</v>
      </c>
      <c r="BU145" t="s">
        <v>688</v>
      </c>
      <c r="BV145" t="s">
        <v>86</v>
      </c>
      <c r="BY145">
        <v>21954.1</v>
      </c>
      <c r="BZ145" t="s">
        <v>87</v>
      </c>
      <c r="CA145" t="s">
        <v>689</v>
      </c>
      <c r="CC145" t="s">
        <v>154</v>
      </c>
      <c r="CD145">
        <v>850</v>
      </c>
      <c r="CE145" t="s">
        <v>690</v>
      </c>
      <c r="CF145" s="3">
        <v>45817</v>
      </c>
      <c r="CI145">
        <v>2</v>
      </c>
      <c r="CJ145">
        <v>1</v>
      </c>
      <c r="CK145">
        <v>23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"gab2026546"</f>
        <v>gab2026546</v>
      </c>
      <c r="F146" s="3">
        <v>45814</v>
      </c>
      <c r="G146">
        <v>202603</v>
      </c>
      <c r="H146" t="s">
        <v>75</v>
      </c>
      <c r="I146" t="s">
        <v>76</v>
      </c>
      <c r="J146" t="s">
        <v>77</v>
      </c>
      <c r="K146" t="s">
        <v>78</v>
      </c>
      <c r="L146" t="s">
        <v>153</v>
      </c>
      <c r="M146" t="s">
        <v>154</v>
      </c>
      <c r="N146" t="s">
        <v>691</v>
      </c>
      <c r="O146" t="s">
        <v>82</v>
      </c>
      <c r="P146" t="str">
        <f>"INV-00118297 CT095188         "</f>
        <v xml:space="preserve">INV-00118297 CT095188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67.91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16.739999999999998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1.6</v>
      </c>
      <c r="BJ146">
        <v>3.4</v>
      </c>
      <c r="BK146">
        <v>3.5</v>
      </c>
      <c r="BL146">
        <v>242.59</v>
      </c>
      <c r="BM146">
        <v>36.39</v>
      </c>
      <c r="BN146">
        <v>278.98</v>
      </c>
      <c r="BO146">
        <v>278.98</v>
      </c>
      <c r="BR146" t="s">
        <v>84</v>
      </c>
      <c r="BS146" s="3">
        <v>45817</v>
      </c>
      <c r="BT146" s="4">
        <v>0.60486111111111107</v>
      </c>
      <c r="BU146" t="s">
        <v>692</v>
      </c>
      <c r="BV146" t="s">
        <v>86</v>
      </c>
      <c r="BY146">
        <v>16872.900000000001</v>
      </c>
      <c r="BZ146" t="s">
        <v>693</v>
      </c>
      <c r="CA146" t="s">
        <v>694</v>
      </c>
      <c r="CC146" t="s">
        <v>154</v>
      </c>
      <c r="CD146">
        <v>737</v>
      </c>
      <c r="CE146" t="s">
        <v>216</v>
      </c>
      <c r="CF146" s="3">
        <v>45818</v>
      </c>
      <c r="CI146">
        <v>3</v>
      </c>
      <c r="CJ146">
        <v>1</v>
      </c>
      <c r="CK146">
        <v>23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"gab2026544"</f>
        <v>gab2026544</v>
      </c>
      <c r="F147" s="3">
        <v>45814</v>
      </c>
      <c r="G147">
        <v>202603</v>
      </c>
      <c r="H147" t="s">
        <v>75</v>
      </c>
      <c r="I147" t="s">
        <v>76</v>
      </c>
      <c r="J147" t="s">
        <v>77</v>
      </c>
      <c r="K147" t="s">
        <v>78</v>
      </c>
      <c r="L147" t="s">
        <v>416</v>
      </c>
      <c r="M147" t="s">
        <v>417</v>
      </c>
      <c r="N147" t="s">
        <v>418</v>
      </c>
      <c r="O147" t="s">
        <v>82</v>
      </c>
      <c r="P147" t="str">
        <f>"INV-00036215 033363           "</f>
        <v xml:space="preserve">INV-00036215 033363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113.62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1.3</v>
      </c>
      <c r="BJ147">
        <v>5.8</v>
      </c>
      <c r="BK147">
        <v>6</v>
      </c>
      <c r="BL147">
        <v>377.86</v>
      </c>
      <c r="BM147">
        <v>56.68</v>
      </c>
      <c r="BN147">
        <v>434.54</v>
      </c>
      <c r="BO147">
        <v>434.54</v>
      </c>
      <c r="BQ147" t="s">
        <v>419</v>
      </c>
      <c r="BR147" t="s">
        <v>84</v>
      </c>
      <c r="BS147" s="3">
        <v>45817</v>
      </c>
      <c r="BT147" s="4">
        <v>0.57291666666666663</v>
      </c>
      <c r="BU147" t="s">
        <v>695</v>
      </c>
      <c r="BV147" t="s">
        <v>86</v>
      </c>
      <c r="BY147">
        <v>28929</v>
      </c>
      <c r="BZ147" t="s">
        <v>87</v>
      </c>
      <c r="CA147" t="s">
        <v>421</v>
      </c>
      <c r="CC147" t="s">
        <v>417</v>
      </c>
      <c r="CD147">
        <v>6500</v>
      </c>
      <c r="CE147" t="s">
        <v>116</v>
      </c>
      <c r="CF147" s="3">
        <v>45818</v>
      </c>
      <c r="CI147">
        <v>1</v>
      </c>
      <c r="CJ147">
        <v>1</v>
      </c>
      <c r="CK147">
        <v>23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"gab2026543"</f>
        <v>gab2026543</v>
      </c>
      <c r="F148" s="3">
        <v>45814</v>
      </c>
      <c r="G148">
        <v>202603</v>
      </c>
      <c r="H148" t="s">
        <v>75</v>
      </c>
      <c r="I148" t="s">
        <v>76</v>
      </c>
      <c r="J148" t="s">
        <v>77</v>
      </c>
      <c r="K148" t="s">
        <v>78</v>
      </c>
      <c r="L148" t="s">
        <v>304</v>
      </c>
      <c r="M148" t="s">
        <v>305</v>
      </c>
      <c r="N148" t="s">
        <v>306</v>
      </c>
      <c r="O148" t="s">
        <v>82</v>
      </c>
      <c r="P148" t="str">
        <f>"INV-00118302 CT095203         "</f>
        <v xml:space="preserve">INV-00118302 CT095203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67.88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1.4</v>
      </c>
      <c r="BJ148">
        <v>6.1</v>
      </c>
      <c r="BK148">
        <v>6.5</v>
      </c>
      <c r="BL148">
        <v>225.74</v>
      </c>
      <c r="BM148">
        <v>33.86</v>
      </c>
      <c r="BN148">
        <v>259.60000000000002</v>
      </c>
      <c r="BO148">
        <v>259.60000000000002</v>
      </c>
      <c r="BR148" t="s">
        <v>84</v>
      </c>
      <c r="BS148" s="3">
        <v>45817</v>
      </c>
      <c r="BT148" s="4">
        <v>0.41319444444444442</v>
      </c>
      <c r="BU148" t="s">
        <v>696</v>
      </c>
      <c r="BV148" t="s">
        <v>86</v>
      </c>
      <c r="BY148">
        <v>30740.48</v>
      </c>
      <c r="BZ148" t="s">
        <v>87</v>
      </c>
      <c r="CC148" t="s">
        <v>305</v>
      </c>
      <c r="CD148">
        <v>1501</v>
      </c>
      <c r="CE148" t="s">
        <v>303</v>
      </c>
      <c r="CF148" s="3">
        <v>45818</v>
      </c>
      <c r="CI148">
        <v>1</v>
      </c>
      <c r="CJ148">
        <v>1</v>
      </c>
      <c r="CK148">
        <v>21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"gab2026541"</f>
        <v>gab2026541</v>
      </c>
      <c r="F149" s="3">
        <v>45814</v>
      </c>
      <c r="G149">
        <v>202603</v>
      </c>
      <c r="H149" t="s">
        <v>75</v>
      </c>
      <c r="I149" t="s">
        <v>76</v>
      </c>
      <c r="J149" t="s">
        <v>77</v>
      </c>
      <c r="K149" t="s">
        <v>78</v>
      </c>
      <c r="L149" t="s">
        <v>106</v>
      </c>
      <c r="M149" t="s">
        <v>107</v>
      </c>
      <c r="N149" t="s">
        <v>476</v>
      </c>
      <c r="O149" t="s">
        <v>82</v>
      </c>
      <c r="P149" t="str">
        <f>"INV-00118315 CT095220         "</f>
        <v xml:space="preserve">INV-00118315 CT095220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67.88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1.6</v>
      </c>
      <c r="BJ149">
        <v>6.3</v>
      </c>
      <c r="BK149">
        <v>6.5</v>
      </c>
      <c r="BL149">
        <v>225.74</v>
      </c>
      <c r="BM149">
        <v>33.86</v>
      </c>
      <c r="BN149">
        <v>259.60000000000002</v>
      </c>
      <c r="BO149">
        <v>259.60000000000002</v>
      </c>
      <c r="BR149" t="s">
        <v>84</v>
      </c>
      <c r="BS149" s="3">
        <v>45817</v>
      </c>
      <c r="BT149" s="4">
        <v>0.4</v>
      </c>
      <c r="BU149" t="s">
        <v>697</v>
      </c>
      <c r="BV149" t="s">
        <v>86</v>
      </c>
      <c r="BY149">
        <v>31743.3</v>
      </c>
      <c r="BZ149" t="s">
        <v>87</v>
      </c>
      <c r="CC149" t="s">
        <v>107</v>
      </c>
      <c r="CD149">
        <v>5200</v>
      </c>
      <c r="CE149" t="s">
        <v>371</v>
      </c>
      <c r="CF149" s="3">
        <v>45818</v>
      </c>
      <c r="CI149">
        <v>1</v>
      </c>
      <c r="CJ149">
        <v>1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"gab2026539"</f>
        <v>gab2026539</v>
      </c>
      <c r="F150" s="3">
        <v>45814</v>
      </c>
      <c r="G150">
        <v>202603</v>
      </c>
      <c r="H150" t="s">
        <v>75</v>
      </c>
      <c r="I150" t="s">
        <v>76</v>
      </c>
      <c r="J150" t="s">
        <v>77</v>
      </c>
      <c r="K150" t="s">
        <v>78</v>
      </c>
      <c r="L150" t="s">
        <v>643</v>
      </c>
      <c r="M150" t="s">
        <v>644</v>
      </c>
      <c r="N150" t="s">
        <v>645</v>
      </c>
      <c r="O150" t="s">
        <v>82</v>
      </c>
      <c r="P150" t="str">
        <f>"INV-00118313 CT095222         "</f>
        <v xml:space="preserve">INV-00118313 CT095222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122.77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1.5</v>
      </c>
      <c r="BJ150">
        <v>6.3</v>
      </c>
      <c r="BK150">
        <v>6.5</v>
      </c>
      <c r="BL150">
        <v>408.27</v>
      </c>
      <c r="BM150">
        <v>61.24</v>
      </c>
      <c r="BN150">
        <v>469.51</v>
      </c>
      <c r="BO150">
        <v>469.51</v>
      </c>
      <c r="BQ150" t="s">
        <v>646</v>
      </c>
      <c r="BR150" t="s">
        <v>84</v>
      </c>
      <c r="BS150" s="3">
        <v>45818</v>
      </c>
      <c r="BT150" s="4">
        <v>0.44583333333333336</v>
      </c>
      <c r="BU150" t="s">
        <v>647</v>
      </c>
      <c r="BV150" t="s">
        <v>86</v>
      </c>
      <c r="BY150">
        <v>31584</v>
      </c>
      <c r="BZ150" t="s">
        <v>87</v>
      </c>
      <c r="CA150" t="s">
        <v>648</v>
      </c>
      <c r="CC150" t="s">
        <v>644</v>
      </c>
      <c r="CD150">
        <v>250</v>
      </c>
      <c r="CE150" t="s">
        <v>303</v>
      </c>
      <c r="CF150" s="3">
        <v>45819</v>
      </c>
      <c r="CI150">
        <v>2</v>
      </c>
      <c r="CJ150">
        <v>2</v>
      </c>
      <c r="CK150">
        <v>23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"gab2026538"</f>
        <v>gab2026538</v>
      </c>
      <c r="F151" s="3">
        <v>45814</v>
      </c>
      <c r="G151">
        <v>202603</v>
      </c>
      <c r="H151" t="s">
        <v>75</v>
      </c>
      <c r="I151" t="s">
        <v>76</v>
      </c>
      <c r="J151" t="s">
        <v>77</v>
      </c>
      <c r="K151" t="s">
        <v>78</v>
      </c>
      <c r="L151" t="s">
        <v>135</v>
      </c>
      <c r="M151" t="s">
        <v>136</v>
      </c>
      <c r="N151" t="s">
        <v>698</v>
      </c>
      <c r="O151" t="s">
        <v>82</v>
      </c>
      <c r="P151" t="str">
        <f>"INV-00118310 CT095213         "</f>
        <v xml:space="preserve">INV-00118310 CT095213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1.3</v>
      </c>
      <c r="BJ151">
        <v>4.3</v>
      </c>
      <c r="BK151">
        <v>4.5</v>
      </c>
      <c r="BL151">
        <v>156.30000000000001</v>
      </c>
      <c r="BM151">
        <v>23.45</v>
      </c>
      <c r="BN151">
        <v>179.75</v>
      </c>
      <c r="BO151">
        <v>179.75</v>
      </c>
      <c r="BR151" t="s">
        <v>84</v>
      </c>
      <c r="BS151" s="3">
        <v>45817</v>
      </c>
      <c r="BT151" s="4">
        <v>0.54652777777777772</v>
      </c>
      <c r="BU151" t="s">
        <v>699</v>
      </c>
      <c r="BV151" t="s">
        <v>86</v>
      </c>
      <c r="BY151">
        <v>21723.599999999999</v>
      </c>
      <c r="BZ151" t="s">
        <v>87</v>
      </c>
      <c r="CC151" t="s">
        <v>136</v>
      </c>
      <c r="CD151">
        <v>9301</v>
      </c>
      <c r="CE151" t="s">
        <v>116</v>
      </c>
      <c r="CF151" s="3">
        <v>45818</v>
      </c>
      <c r="CI151">
        <v>2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"gab2026537"</f>
        <v>gab2026537</v>
      </c>
      <c r="F152" s="3">
        <v>45814</v>
      </c>
      <c r="G152">
        <v>202603</v>
      </c>
      <c r="H152" t="s">
        <v>75</v>
      </c>
      <c r="I152" t="s">
        <v>76</v>
      </c>
      <c r="J152" t="s">
        <v>77</v>
      </c>
      <c r="K152" t="s">
        <v>78</v>
      </c>
      <c r="L152" t="s">
        <v>112</v>
      </c>
      <c r="M152" t="s">
        <v>113</v>
      </c>
      <c r="N152" t="s">
        <v>700</v>
      </c>
      <c r="O152" t="s">
        <v>82</v>
      </c>
      <c r="P152" t="str">
        <f>"INV--00118312 0129913573      "</f>
        <v xml:space="preserve">INV--00118312 0129913573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57.44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3.1</v>
      </c>
      <c r="BJ152">
        <v>5.0999999999999996</v>
      </c>
      <c r="BK152">
        <v>5.5</v>
      </c>
      <c r="BL152">
        <v>191.02</v>
      </c>
      <c r="BM152">
        <v>28.65</v>
      </c>
      <c r="BN152">
        <v>219.67</v>
      </c>
      <c r="BO152">
        <v>219.67</v>
      </c>
      <c r="BQ152" t="s">
        <v>701</v>
      </c>
      <c r="BR152" t="s">
        <v>84</v>
      </c>
      <c r="BS152" s="3">
        <v>45817</v>
      </c>
      <c r="BT152" s="4">
        <v>0.34375</v>
      </c>
      <c r="BU152" t="s">
        <v>702</v>
      </c>
      <c r="BV152" t="s">
        <v>86</v>
      </c>
      <c r="BY152">
        <v>25580</v>
      </c>
      <c r="BZ152" t="s">
        <v>87</v>
      </c>
      <c r="CA152" t="s">
        <v>703</v>
      </c>
      <c r="CC152" t="s">
        <v>113</v>
      </c>
      <c r="CD152">
        <v>43</v>
      </c>
      <c r="CE152" t="s">
        <v>704</v>
      </c>
      <c r="CF152" s="3">
        <v>45817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"gab2026534"</f>
        <v>gab2026534</v>
      </c>
      <c r="F153" s="3">
        <v>45814</v>
      </c>
      <c r="G153">
        <v>202603</v>
      </c>
      <c r="H153" t="s">
        <v>75</v>
      </c>
      <c r="I153" t="s">
        <v>76</v>
      </c>
      <c r="J153" t="s">
        <v>77</v>
      </c>
      <c r="K153" t="s">
        <v>78</v>
      </c>
      <c r="L153" t="s">
        <v>112</v>
      </c>
      <c r="M153" t="s">
        <v>113</v>
      </c>
      <c r="N153" t="s">
        <v>119</v>
      </c>
      <c r="O153" t="s">
        <v>82</v>
      </c>
      <c r="P153" t="str">
        <f>"INV-00118309 CT095223         "</f>
        <v xml:space="preserve">INV-00118309 CT095223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26.12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0.3</v>
      </c>
      <c r="BJ153">
        <v>2.1</v>
      </c>
      <c r="BK153">
        <v>2.5</v>
      </c>
      <c r="BL153">
        <v>86.86</v>
      </c>
      <c r="BM153">
        <v>13.03</v>
      </c>
      <c r="BN153">
        <v>99.89</v>
      </c>
      <c r="BO153">
        <v>99.89</v>
      </c>
      <c r="BQ153" t="s">
        <v>120</v>
      </c>
      <c r="BR153" t="s">
        <v>84</v>
      </c>
      <c r="BS153" s="3">
        <v>45817</v>
      </c>
      <c r="BT153" s="4">
        <v>0.40486111111111112</v>
      </c>
      <c r="BU153" t="s">
        <v>678</v>
      </c>
      <c r="BV153" t="s">
        <v>86</v>
      </c>
      <c r="BY153">
        <v>10446.98</v>
      </c>
      <c r="BZ153" t="s">
        <v>87</v>
      </c>
      <c r="CA153" t="s">
        <v>679</v>
      </c>
      <c r="CC153" t="s">
        <v>113</v>
      </c>
      <c r="CD153">
        <v>2</v>
      </c>
      <c r="CE153" t="s">
        <v>94</v>
      </c>
      <c r="CF153" s="3">
        <v>45817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"gab2026533"</f>
        <v>gab2026533</v>
      </c>
      <c r="F154" s="3">
        <v>45814</v>
      </c>
      <c r="G154">
        <v>202603</v>
      </c>
      <c r="H154" t="s">
        <v>75</v>
      </c>
      <c r="I154" t="s">
        <v>76</v>
      </c>
      <c r="J154" t="s">
        <v>77</v>
      </c>
      <c r="K154" t="s">
        <v>78</v>
      </c>
      <c r="L154" t="s">
        <v>100</v>
      </c>
      <c r="M154" t="s">
        <v>101</v>
      </c>
      <c r="N154" t="s">
        <v>228</v>
      </c>
      <c r="O154" t="s">
        <v>82</v>
      </c>
      <c r="P154" t="str">
        <f>"INV-00118308 CT095080         "</f>
        <v xml:space="preserve">INV-00118308 CT095080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26.12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0.4</v>
      </c>
      <c r="BJ154">
        <v>2.5</v>
      </c>
      <c r="BK154">
        <v>2.5</v>
      </c>
      <c r="BL154">
        <v>86.86</v>
      </c>
      <c r="BM154">
        <v>13.03</v>
      </c>
      <c r="BN154">
        <v>99.89</v>
      </c>
      <c r="BO154">
        <v>99.89</v>
      </c>
      <c r="BQ154" t="s">
        <v>229</v>
      </c>
      <c r="BR154" t="s">
        <v>84</v>
      </c>
      <c r="BS154" s="3">
        <v>45818</v>
      </c>
      <c r="BT154" s="4">
        <v>0.47499999999999998</v>
      </c>
      <c r="BU154" t="s">
        <v>705</v>
      </c>
      <c r="BV154" t="s">
        <v>86</v>
      </c>
      <c r="BY154">
        <v>12400.2</v>
      </c>
      <c r="BZ154" t="s">
        <v>87</v>
      </c>
      <c r="CA154" t="s">
        <v>706</v>
      </c>
      <c r="CC154" t="s">
        <v>101</v>
      </c>
      <c r="CD154">
        <v>3610</v>
      </c>
      <c r="CE154" t="s">
        <v>188</v>
      </c>
      <c r="CF154" s="3">
        <v>45818</v>
      </c>
      <c r="CI154">
        <v>2</v>
      </c>
      <c r="CJ154">
        <v>2</v>
      </c>
      <c r="CK154">
        <v>21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"009945075966"</f>
        <v>009945075966</v>
      </c>
      <c r="F155" s="3">
        <v>45817</v>
      </c>
      <c r="G155">
        <v>202603</v>
      </c>
      <c r="H155" t="s">
        <v>112</v>
      </c>
      <c r="I155" t="s">
        <v>113</v>
      </c>
      <c r="J155" t="s">
        <v>129</v>
      </c>
      <c r="K155" t="s">
        <v>78</v>
      </c>
      <c r="L155" t="s">
        <v>182</v>
      </c>
      <c r="M155" t="s">
        <v>183</v>
      </c>
      <c r="N155" t="s">
        <v>707</v>
      </c>
      <c r="O155" t="s">
        <v>109</v>
      </c>
      <c r="P155" t="str">
        <f>"NO REF                        "</f>
        <v xml:space="preserve">NO REF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45.42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7</v>
      </c>
      <c r="BI155">
        <v>8.6</v>
      </c>
      <c r="BJ155">
        <v>17.600000000000001</v>
      </c>
      <c r="BK155">
        <v>18</v>
      </c>
      <c r="BL155">
        <v>156.61000000000001</v>
      </c>
      <c r="BM155">
        <v>23.49</v>
      </c>
      <c r="BN155">
        <v>180.1</v>
      </c>
      <c r="BO155">
        <v>180.1</v>
      </c>
      <c r="BQ155" t="s">
        <v>708</v>
      </c>
      <c r="BR155" t="s">
        <v>226</v>
      </c>
      <c r="BS155" s="3">
        <v>45819</v>
      </c>
      <c r="BT155" s="4">
        <v>0.60347222222222219</v>
      </c>
      <c r="BU155" t="s">
        <v>708</v>
      </c>
      <c r="BV155" t="s">
        <v>90</v>
      </c>
      <c r="BY155">
        <v>39400</v>
      </c>
      <c r="BZ155" t="s">
        <v>140</v>
      </c>
      <c r="CC155" t="s">
        <v>183</v>
      </c>
      <c r="CD155">
        <v>4000</v>
      </c>
      <c r="CE155" t="s">
        <v>227</v>
      </c>
      <c r="CI155">
        <v>1</v>
      </c>
      <c r="CJ155">
        <v>2</v>
      </c>
      <c r="CK155">
        <v>41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"080011540007"</f>
        <v>080011540007</v>
      </c>
      <c r="F156" s="3">
        <v>45819</v>
      </c>
      <c r="G156">
        <v>202603</v>
      </c>
      <c r="H156" t="s">
        <v>669</v>
      </c>
      <c r="I156" t="s">
        <v>670</v>
      </c>
      <c r="J156" t="s">
        <v>709</v>
      </c>
      <c r="K156" t="s">
        <v>78</v>
      </c>
      <c r="L156" t="s">
        <v>112</v>
      </c>
      <c r="M156" t="s">
        <v>113</v>
      </c>
      <c r="N156" t="s">
        <v>129</v>
      </c>
      <c r="O156" t="s">
        <v>109</v>
      </c>
      <c r="P156" t="str">
        <f>"-                             "</f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5</v>
      </c>
      <c r="BJ156">
        <v>2.4</v>
      </c>
      <c r="BK156">
        <v>5</v>
      </c>
      <c r="BL156">
        <v>195.12</v>
      </c>
      <c r="BM156">
        <v>29.27</v>
      </c>
      <c r="BN156">
        <v>224.39</v>
      </c>
      <c r="BO156">
        <v>224.39</v>
      </c>
      <c r="BP156" t="s">
        <v>104</v>
      </c>
      <c r="BQ156" t="s">
        <v>544</v>
      </c>
      <c r="BR156" t="s">
        <v>710</v>
      </c>
      <c r="BS156" t="s">
        <v>104</v>
      </c>
      <c r="BV156" t="s">
        <v>90</v>
      </c>
      <c r="BY156">
        <v>12000</v>
      </c>
      <c r="BZ156" t="s">
        <v>140</v>
      </c>
      <c r="CC156" t="s">
        <v>113</v>
      </c>
      <c r="CD156">
        <v>169</v>
      </c>
      <c r="CE156" t="s">
        <v>548</v>
      </c>
      <c r="CI156">
        <v>1</v>
      </c>
      <c r="CJ156" t="s">
        <v>104</v>
      </c>
      <c r="CK156">
        <v>43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"GAB2026609"</f>
        <v>GAB2026609</v>
      </c>
      <c r="F157" s="3">
        <v>45819</v>
      </c>
      <c r="G157">
        <v>202603</v>
      </c>
      <c r="H157" t="s">
        <v>75</v>
      </c>
      <c r="I157" t="s">
        <v>76</v>
      </c>
      <c r="J157" t="s">
        <v>77</v>
      </c>
      <c r="K157" t="s">
        <v>78</v>
      </c>
      <c r="L157" t="s">
        <v>112</v>
      </c>
      <c r="M157" t="s">
        <v>113</v>
      </c>
      <c r="N157" t="s">
        <v>711</v>
      </c>
      <c r="O157" t="s">
        <v>109</v>
      </c>
      <c r="P157" t="str">
        <f>"00118413 094189               "</f>
        <v xml:space="preserve">00118413 094189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40.409999999999997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4</v>
      </c>
      <c r="BJ157">
        <v>8.1</v>
      </c>
      <c r="BK157">
        <v>9</v>
      </c>
      <c r="BL157">
        <v>139.96</v>
      </c>
      <c r="BM157">
        <v>20.99</v>
      </c>
      <c r="BN157">
        <v>160.94999999999999</v>
      </c>
      <c r="BO157">
        <v>160.94999999999999</v>
      </c>
      <c r="BQ157" t="s">
        <v>712</v>
      </c>
      <c r="BR157" t="s">
        <v>84</v>
      </c>
      <c r="BS157" t="s">
        <v>104</v>
      </c>
      <c r="BV157" t="s">
        <v>90</v>
      </c>
      <c r="BY157">
        <v>40708.199999999997</v>
      </c>
      <c r="CC157" t="s">
        <v>113</v>
      </c>
      <c r="CD157">
        <v>44</v>
      </c>
      <c r="CE157" t="s">
        <v>713</v>
      </c>
      <c r="CI157">
        <v>3</v>
      </c>
      <c r="CJ157" t="s">
        <v>104</v>
      </c>
      <c r="CK157">
        <v>41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"080011536063"</f>
        <v>080011536063</v>
      </c>
      <c r="F158" s="3">
        <v>45814</v>
      </c>
      <c r="G158">
        <v>202603</v>
      </c>
      <c r="H158" t="s">
        <v>106</v>
      </c>
      <c r="I158" t="s">
        <v>107</v>
      </c>
      <c r="J158" t="s">
        <v>714</v>
      </c>
      <c r="K158" t="s">
        <v>78</v>
      </c>
      <c r="L158" t="s">
        <v>112</v>
      </c>
      <c r="M158" t="s">
        <v>113</v>
      </c>
      <c r="N158" t="s">
        <v>129</v>
      </c>
      <c r="O158" t="s">
        <v>109</v>
      </c>
      <c r="P158" t="str">
        <f>"-                             "</f>
        <v xml:space="preserve">-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40.409999999999997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5</v>
      </c>
      <c r="BJ158">
        <v>2.4</v>
      </c>
      <c r="BK158">
        <v>5</v>
      </c>
      <c r="BL158">
        <v>139.96</v>
      </c>
      <c r="BM158">
        <v>20.99</v>
      </c>
      <c r="BN158">
        <v>160.94999999999999</v>
      </c>
      <c r="BO158">
        <v>160.94999999999999</v>
      </c>
      <c r="BP158" t="s">
        <v>104</v>
      </c>
      <c r="BQ158" t="s">
        <v>544</v>
      </c>
      <c r="BR158" t="s">
        <v>715</v>
      </c>
      <c r="BS158" s="3">
        <v>45817</v>
      </c>
      <c r="BT158" s="4">
        <v>0.34236111111111112</v>
      </c>
      <c r="BU158" t="s">
        <v>716</v>
      </c>
      <c r="BV158" t="s">
        <v>86</v>
      </c>
      <c r="BY158">
        <v>12000</v>
      </c>
      <c r="BZ158" t="s">
        <v>140</v>
      </c>
      <c r="CA158" t="s">
        <v>632</v>
      </c>
      <c r="CC158" t="s">
        <v>113</v>
      </c>
      <c r="CD158">
        <v>169</v>
      </c>
      <c r="CE158" t="s">
        <v>548</v>
      </c>
      <c r="CF158" s="3">
        <v>45817</v>
      </c>
      <c r="CI158">
        <v>3</v>
      </c>
      <c r="CJ158">
        <v>1</v>
      </c>
      <c r="CK158">
        <v>41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"gab2026547"</f>
        <v>gab2026547</v>
      </c>
      <c r="F159" s="3">
        <v>45814</v>
      </c>
      <c r="G159">
        <v>202603</v>
      </c>
      <c r="H159" t="s">
        <v>75</v>
      </c>
      <c r="I159" t="s">
        <v>76</v>
      </c>
      <c r="J159" t="s">
        <v>77</v>
      </c>
      <c r="K159" t="s">
        <v>78</v>
      </c>
      <c r="L159" t="s">
        <v>717</v>
      </c>
      <c r="M159" t="s">
        <v>718</v>
      </c>
      <c r="N159" t="s">
        <v>719</v>
      </c>
      <c r="O159" t="s">
        <v>82</v>
      </c>
      <c r="P159" t="str">
        <f>"INV-00118283 00118284 00118285"</f>
        <v>INV-00118283 00118284 00118285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141.05000000000001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7</v>
      </c>
      <c r="BJ159">
        <v>7.5</v>
      </c>
      <c r="BK159">
        <v>7.5</v>
      </c>
      <c r="BL159">
        <v>469.07</v>
      </c>
      <c r="BM159">
        <v>70.36</v>
      </c>
      <c r="BN159">
        <v>539.42999999999995</v>
      </c>
      <c r="BO159">
        <v>539.42999999999995</v>
      </c>
      <c r="BQ159" t="s">
        <v>720</v>
      </c>
      <c r="BR159" t="s">
        <v>84</v>
      </c>
      <c r="BS159" s="3">
        <v>45818</v>
      </c>
      <c r="BT159" s="4">
        <v>0.64097222222222228</v>
      </c>
      <c r="BU159" t="s">
        <v>721</v>
      </c>
      <c r="BV159" t="s">
        <v>86</v>
      </c>
      <c r="BY159">
        <v>37392</v>
      </c>
      <c r="BZ159" t="s">
        <v>87</v>
      </c>
      <c r="CA159" t="s">
        <v>722</v>
      </c>
      <c r="CC159" t="s">
        <v>718</v>
      </c>
      <c r="CD159">
        <v>9660</v>
      </c>
      <c r="CE159" t="s">
        <v>612</v>
      </c>
      <c r="CF159" s="3">
        <v>45819</v>
      </c>
      <c r="CI159">
        <v>2</v>
      </c>
      <c r="CJ159">
        <v>2</v>
      </c>
      <c r="CK159">
        <v>23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"009944868283"</f>
        <v>009944868283</v>
      </c>
      <c r="F160" s="3">
        <v>45817</v>
      </c>
      <c r="G160">
        <v>202603</v>
      </c>
      <c r="H160" t="s">
        <v>135</v>
      </c>
      <c r="I160" t="s">
        <v>136</v>
      </c>
      <c r="J160" t="s">
        <v>129</v>
      </c>
      <c r="K160" t="s">
        <v>78</v>
      </c>
      <c r="L160" t="s">
        <v>236</v>
      </c>
      <c r="M160" t="s">
        <v>237</v>
      </c>
      <c r="N160" t="s">
        <v>129</v>
      </c>
      <c r="O160" t="s">
        <v>109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5.57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40.409999999999997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4</v>
      </c>
      <c r="BJ160">
        <v>1.8</v>
      </c>
      <c r="BK160">
        <v>4</v>
      </c>
      <c r="BL160">
        <v>139.96</v>
      </c>
      <c r="BM160">
        <v>20.99</v>
      </c>
      <c r="BN160">
        <v>160.94999999999999</v>
      </c>
      <c r="BO160">
        <v>160.94999999999999</v>
      </c>
      <c r="BQ160" t="s">
        <v>226</v>
      </c>
      <c r="BR160" t="s">
        <v>723</v>
      </c>
      <c r="BS160" s="3">
        <v>45818</v>
      </c>
      <c r="BT160" s="4">
        <v>0.37986111111111109</v>
      </c>
      <c r="BU160" t="s">
        <v>631</v>
      </c>
      <c r="BV160" t="s">
        <v>86</v>
      </c>
      <c r="BY160">
        <v>8800</v>
      </c>
      <c r="BZ160" t="s">
        <v>140</v>
      </c>
      <c r="CA160" t="s">
        <v>632</v>
      </c>
      <c r="CC160" t="s">
        <v>237</v>
      </c>
      <c r="CD160">
        <v>46</v>
      </c>
      <c r="CE160" t="s">
        <v>111</v>
      </c>
      <c r="CF160" s="3">
        <v>45818</v>
      </c>
      <c r="CI160">
        <v>1</v>
      </c>
      <c r="CJ160">
        <v>1</v>
      </c>
      <c r="CK160">
        <v>41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"GAB2026561"</f>
        <v>GAB2026561</v>
      </c>
      <c r="F161" s="3">
        <v>45817</v>
      </c>
      <c r="G161">
        <v>202603</v>
      </c>
      <c r="H161" t="s">
        <v>75</v>
      </c>
      <c r="I161" t="s">
        <v>76</v>
      </c>
      <c r="J161" t="s">
        <v>77</v>
      </c>
      <c r="K161" t="s">
        <v>78</v>
      </c>
      <c r="L161" t="s">
        <v>236</v>
      </c>
      <c r="M161" t="s">
        <v>237</v>
      </c>
      <c r="N161" t="s">
        <v>534</v>
      </c>
      <c r="O161" t="s">
        <v>109</v>
      </c>
      <c r="P161" t="str">
        <f>"00118328 095240               "</f>
        <v xml:space="preserve">00118328 095240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97.14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24.1</v>
      </c>
      <c r="BJ161">
        <v>48.3</v>
      </c>
      <c r="BK161">
        <v>49</v>
      </c>
      <c r="BL161">
        <v>328.61</v>
      </c>
      <c r="BM161">
        <v>49.29</v>
      </c>
      <c r="BN161">
        <v>377.9</v>
      </c>
      <c r="BO161">
        <v>377.9</v>
      </c>
      <c r="BQ161" t="s">
        <v>586</v>
      </c>
      <c r="BR161" t="s">
        <v>84</v>
      </c>
      <c r="BS161" s="3">
        <v>45819</v>
      </c>
      <c r="BT161" s="4">
        <v>0.33888888888888891</v>
      </c>
      <c r="BU161" t="s">
        <v>724</v>
      </c>
      <c r="BV161" t="s">
        <v>86</v>
      </c>
      <c r="BY161">
        <v>241690.5</v>
      </c>
      <c r="CA161" t="s">
        <v>537</v>
      </c>
      <c r="CC161" t="s">
        <v>237</v>
      </c>
      <c r="CD161">
        <v>157</v>
      </c>
      <c r="CE161" t="s">
        <v>145</v>
      </c>
      <c r="CF161" s="3">
        <v>45819</v>
      </c>
      <c r="CI161">
        <v>3</v>
      </c>
      <c r="CJ161">
        <v>1</v>
      </c>
      <c r="CK161">
        <v>41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"GAB2026573"</f>
        <v>GAB2026573</v>
      </c>
      <c r="F162" s="3">
        <v>45817</v>
      </c>
      <c r="G162">
        <v>202603</v>
      </c>
      <c r="H162" t="s">
        <v>75</v>
      </c>
      <c r="I162" t="s">
        <v>76</v>
      </c>
      <c r="J162" t="s">
        <v>77</v>
      </c>
      <c r="K162" t="s">
        <v>78</v>
      </c>
      <c r="L162" t="s">
        <v>236</v>
      </c>
      <c r="M162" t="s">
        <v>237</v>
      </c>
      <c r="N162" t="s">
        <v>664</v>
      </c>
      <c r="O162" t="s">
        <v>109</v>
      </c>
      <c r="P162" t="str">
        <f>"00118359 095261               "</f>
        <v xml:space="preserve">00118359 095261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115.49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4</v>
      </c>
      <c r="BI162">
        <v>35.200000000000003</v>
      </c>
      <c r="BJ162">
        <v>59.9</v>
      </c>
      <c r="BK162">
        <v>60</v>
      </c>
      <c r="BL162">
        <v>389.64</v>
      </c>
      <c r="BM162">
        <v>58.45</v>
      </c>
      <c r="BN162">
        <v>448.09</v>
      </c>
      <c r="BO162">
        <v>448.09</v>
      </c>
      <c r="BQ162" t="s">
        <v>725</v>
      </c>
      <c r="BR162" t="s">
        <v>84</v>
      </c>
      <c r="BS162" s="3">
        <v>45819</v>
      </c>
      <c r="BT162" s="4">
        <v>0.34305555555555556</v>
      </c>
      <c r="BU162" t="s">
        <v>726</v>
      </c>
      <c r="BV162" t="s">
        <v>86</v>
      </c>
      <c r="BY162">
        <v>299582.5</v>
      </c>
      <c r="CA162" t="s">
        <v>537</v>
      </c>
      <c r="CC162" t="s">
        <v>237</v>
      </c>
      <c r="CD162">
        <v>157</v>
      </c>
      <c r="CE162" t="s">
        <v>438</v>
      </c>
      <c r="CF162" s="3">
        <v>45819</v>
      </c>
      <c r="CI162">
        <v>3</v>
      </c>
      <c r="CJ162">
        <v>1</v>
      </c>
      <c r="CK162">
        <v>41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"GAB2026579"</f>
        <v>GAB2026579</v>
      </c>
      <c r="F163" s="3">
        <v>45817</v>
      </c>
      <c r="G163">
        <v>202603</v>
      </c>
      <c r="H163" t="s">
        <v>75</v>
      </c>
      <c r="I163" t="s">
        <v>76</v>
      </c>
      <c r="J163" t="s">
        <v>77</v>
      </c>
      <c r="K163" t="s">
        <v>78</v>
      </c>
      <c r="L163" t="s">
        <v>282</v>
      </c>
      <c r="M163" t="s">
        <v>283</v>
      </c>
      <c r="N163" t="s">
        <v>727</v>
      </c>
      <c r="O163" t="s">
        <v>109</v>
      </c>
      <c r="P163" t="str">
        <f>"18438 094843                  "</f>
        <v xml:space="preserve">18438 094843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40.409999999999997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2</v>
      </c>
      <c r="BI163">
        <v>2.5</v>
      </c>
      <c r="BJ163">
        <v>3.5</v>
      </c>
      <c r="BK163">
        <v>4</v>
      </c>
      <c r="BL163">
        <v>139.96</v>
      </c>
      <c r="BM163">
        <v>20.99</v>
      </c>
      <c r="BN163">
        <v>160.94999999999999</v>
      </c>
      <c r="BO163">
        <v>160.94999999999999</v>
      </c>
      <c r="BQ163" t="s">
        <v>728</v>
      </c>
      <c r="BR163" t="s">
        <v>84</v>
      </c>
      <c r="BS163" t="s">
        <v>104</v>
      </c>
      <c r="BY163">
        <v>17476.8</v>
      </c>
      <c r="CC163" t="s">
        <v>283</v>
      </c>
      <c r="CD163">
        <v>6001</v>
      </c>
      <c r="CE163" t="s">
        <v>729</v>
      </c>
      <c r="CI163">
        <v>3</v>
      </c>
      <c r="CJ163" t="s">
        <v>104</v>
      </c>
      <c r="CK163">
        <v>41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"GAB2026557"</f>
        <v>GAB2026557</v>
      </c>
      <c r="F164" s="3">
        <v>45817</v>
      </c>
      <c r="G164">
        <v>202603</v>
      </c>
      <c r="H164" t="s">
        <v>75</v>
      </c>
      <c r="I164" t="s">
        <v>76</v>
      </c>
      <c r="J164" t="s">
        <v>77</v>
      </c>
      <c r="K164" t="s">
        <v>78</v>
      </c>
      <c r="L164" t="s">
        <v>75</v>
      </c>
      <c r="M164" t="s">
        <v>76</v>
      </c>
      <c r="N164" t="s">
        <v>730</v>
      </c>
      <c r="O164" t="s">
        <v>82</v>
      </c>
      <c r="P164" t="str">
        <f>"00118341 095015               "</f>
        <v xml:space="preserve">00118341 095015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16.32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2</v>
      </c>
      <c r="BJ164">
        <v>2.6</v>
      </c>
      <c r="BK164">
        <v>3</v>
      </c>
      <c r="BL164">
        <v>54.28</v>
      </c>
      <c r="BM164">
        <v>8.14</v>
      </c>
      <c r="BN164">
        <v>62.42</v>
      </c>
      <c r="BO164">
        <v>62.42</v>
      </c>
      <c r="BQ164" t="s">
        <v>731</v>
      </c>
      <c r="BR164" t="s">
        <v>84</v>
      </c>
      <c r="BS164" s="3">
        <v>45818</v>
      </c>
      <c r="BT164" s="4">
        <v>0.60555555555555551</v>
      </c>
      <c r="BU164" t="s">
        <v>732</v>
      </c>
      <c r="BV164" t="s">
        <v>90</v>
      </c>
      <c r="BY164">
        <v>13200</v>
      </c>
      <c r="CA164" t="s">
        <v>733</v>
      </c>
      <c r="CC164" t="s">
        <v>76</v>
      </c>
      <c r="CD164">
        <v>7460</v>
      </c>
      <c r="CE164" t="s">
        <v>482</v>
      </c>
      <c r="CF164" s="3">
        <v>45819</v>
      </c>
      <c r="CI164">
        <v>1</v>
      </c>
      <c r="CJ164">
        <v>0</v>
      </c>
      <c r="CK164">
        <v>22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"GAB2026560"</f>
        <v>GAB2026560</v>
      </c>
      <c r="F165" s="3">
        <v>45817</v>
      </c>
      <c r="G165">
        <v>202603</v>
      </c>
      <c r="H165" t="s">
        <v>75</v>
      </c>
      <c r="I165" t="s">
        <v>76</v>
      </c>
      <c r="J165" t="s">
        <v>77</v>
      </c>
      <c r="K165" t="s">
        <v>78</v>
      </c>
      <c r="L165" t="s">
        <v>734</v>
      </c>
      <c r="M165" t="s">
        <v>735</v>
      </c>
      <c r="N165" t="s">
        <v>736</v>
      </c>
      <c r="O165" t="s">
        <v>82</v>
      </c>
      <c r="P165" t="str">
        <f>"00118329 095239               "</f>
        <v xml:space="preserve">00118329 095239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86.2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16.739999999999998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1.2</v>
      </c>
      <c r="BJ165">
        <v>4.2</v>
      </c>
      <c r="BK165">
        <v>4.5</v>
      </c>
      <c r="BL165">
        <v>303.39999999999998</v>
      </c>
      <c r="BM165">
        <v>45.51</v>
      </c>
      <c r="BN165">
        <v>348.91</v>
      </c>
      <c r="BO165">
        <v>348.91</v>
      </c>
      <c r="BQ165" t="s">
        <v>737</v>
      </c>
      <c r="BR165" t="s">
        <v>84</v>
      </c>
      <c r="BS165" t="s">
        <v>104</v>
      </c>
      <c r="BY165">
        <v>20950.71</v>
      </c>
      <c r="BZ165" t="s">
        <v>30</v>
      </c>
      <c r="CC165" t="s">
        <v>735</v>
      </c>
      <c r="CD165">
        <v>1982</v>
      </c>
      <c r="CE165" t="s">
        <v>565</v>
      </c>
      <c r="CI165">
        <v>1</v>
      </c>
      <c r="CJ165" t="s">
        <v>104</v>
      </c>
      <c r="CK165">
        <v>23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"GAB2026562"</f>
        <v>GAB2026562</v>
      </c>
      <c r="F166" s="3">
        <v>45817</v>
      </c>
      <c r="G166">
        <v>202603</v>
      </c>
      <c r="H166" t="s">
        <v>75</v>
      </c>
      <c r="I166" t="s">
        <v>76</v>
      </c>
      <c r="J166" t="s">
        <v>77</v>
      </c>
      <c r="K166" t="s">
        <v>78</v>
      </c>
      <c r="L166" t="s">
        <v>454</v>
      </c>
      <c r="M166" t="s">
        <v>454</v>
      </c>
      <c r="N166" t="s">
        <v>455</v>
      </c>
      <c r="O166" t="s">
        <v>82</v>
      </c>
      <c r="P166" t="str">
        <f>"00118331 095125               "</f>
        <v xml:space="preserve">00118331 095125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43.7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2</v>
      </c>
      <c r="BJ166">
        <v>2.6</v>
      </c>
      <c r="BK166">
        <v>3</v>
      </c>
      <c r="BL166">
        <v>145.33000000000001</v>
      </c>
      <c r="BM166">
        <v>21.8</v>
      </c>
      <c r="BN166">
        <v>167.13</v>
      </c>
      <c r="BO166">
        <v>167.13</v>
      </c>
      <c r="BQ166" t="s">
        <v>738</v>
      </c>
      <c r="BR166" t="s">
        <v>84</v>
      </c>
      <c r="BS166" s="3">
        <v>45818</v>
      </c>
      <c r="BT166" s="4">
        <v>0.67777777777777781</v>
      </c>
      <c r="BU166" t="s">
        <v>739</v>
      </c>
      <c r="BV166" t="s">
        <v>86</v>
      </c>
      <c r="BY166">
        <v>13200</v>
      </c>
      <c r="CC166" t="s">
        <v>454</v>
      </c>
      <c r="CD166">
        <v>6835</v>
      </c>
      <c r="CE166" t="s">
        <v>181</v>
      </c>
      <c r="CF166" s="3">
        <v>45819</v>
      </c>
      <c r="CI166">
        <v>2</v>
      </c>
      <c r="CJ166">
        <v>0</v>
      </c>
      <c r="CK166">
        <v>24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"GAB2026563"</f>
        <v>GAB2026563</v>
      </c>
      <c r="F167" s="3">
        <v>45817</v>
      </c>
      <c r="G167">
        <v>202603</v>
      </c>
      <c r="H167" t="s">
        <v>75</v>
      </c>
      <c r="I167" t="s">
        <v>76</v>
      </c>
      <c r="J167" t="s">
        <v>77</v>
      </c>
      <c r="K167" t="s">
        <v>78</v>
      </c>
      <c r="L167" t="s">
        <v>310</v>
      </c>
      <c r="M167" t="s">
        <v>311</v>
      </c>
      <c r="N167" t="s">
        <v>740</v>
      </c>
      <c r="O167" t="s">
        <v>82</v>
      </c>
      <c r="P167" t="str">
        <f>"00118344 095246               "</f>
        <v xml:space="preserve">00118344 095246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52.22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1.3</v>
      </c>
      <c r="BJ167">
        <v>4.7</v>
      </c>
      <c r="BK167">
        <v>5</v>
      </c>
      <c r="BL167">
        <v>173.66</v>
      </c>
      <c r="BM167">
        <v>26.05</v>
      </c>
      <c r="BN167">
        <v>199.71</v>
      </c>
      <c r="BO167">
        <v>199.71</v>
      </c>
      <c r="BQ167" t="s">
        <v>741</v>
      </c>
      <c r="BR167" t="s">
        <v>84</v>
      </c>
      <c r="BS167" t="s">
        <v>104</v>
      </c>
      <c r="BY167">
        <v>23405.63</v>
      </c>
      <c r="CC167" t="s">
        <v>311</v>
      </c>
      <c r="CD167">
        <v>2196</v>
      </c>
      <c r="CE167" t="s">
        <v>482</v>
      </c>
      <c r="CI167">
        <v>1</v>
      </c>
      <c r="CJ167" t="s">
        <v>104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"GAB2026564"</f>
        <v>GAB2026564</v>
      </c>
      <c r="F168" s="3">
        <v>45817</v>
      </c>
      <c r="G168">
        <v>202603</v>
      </c>
      <c r="H168" t="s">
        <v>75</v>
      </c>
      <c r="I168" t="s">
        <v>76</v>
      </c>
      <c r="J168" t="s">
        <v>77</v>
      </c>
      <c r="K168" t="s">
        <v>78</v>
      </c>
      <c r="L168" t="s">
        <v>182</v>
      </c>
      <c r="M168" t="s">
        <v>183</v>
      </c>
      <c r="N168" t="s">
        <v>195</v>
      </c>
      <c r="O168" t="s">
        <v>82</v>
      </c>
      <c r="P168" t="str">
        <f>"095264                        "</f>
        <v xml:space="preserve">095264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1.2</v>
      </c>
      <c r="BJ168">
        <v>4.3</v>
      </c>
      <c r="BK168">
        <v>4.5</v>
      </c>
      <c r="BL168">
        <v>156.30000000000001</v>
      </c>
      <c r="BM168">
        <v>23.45</v>
      </c>
      <c r="BN168">
        <v>179.75</v>
      </c>
      <c r="BO168">
        <v>179.75</v>
      </c>
      <c r="BQ168" t="s">
        <v>196</v>
      </c>
      <c r="BR168" t="s">
        <v>84</v>
      </c>
      <c r="BS168" s="3">
        <v>45819</v>
      </c>
      <c r="BT168" s="4">
        <v>0.47916666666666669</v>
      </c>
      <c r="BU168" t="s">
        <v>742</v>
      </c>
      <c r="BV168" t="s">
        <v>90</v>
      </c>
      <c r="BY168">
        <v>21335.24</v>
      </c>
      <c r="CA168" t="s">
        <v>187</v>
      </c>
      <c r="CC168" t="s">
        <v>183</v>
      </c>
      <c r="CD168">
        <v>4001</v>
      </c>
      <c r="CE168" t="s">
        <v>482</v>
      </c>
      <c r="CF168" s="3">
        <v>45820</v>
      </c>
      <c r="CI168">
        <v>2</v>
      </c>
      <c r="CJ168">
        <v>1</v>
      </c>
      <c r="CK168">
        <v>21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"GAB2026565"</f>
        <v>GAB2026565</v>
      </c>
      <c r="F169" s="3">
        <v>45817</v>
      </c>
      <c r="G169">
        <v>202603</v>
      </c>
      <c r="H169" t="s">
        <v>75</v>
      </c>
      <c r="I169" t="s">
        <v>76</v>
      </c>
      <c r="J169" t="s">
        <v>77</v>
      </c>
      <c r="K169" t="s">
        <v>78</v>
      </c>
      <c r="L169" t="s">
        <v>112</v>
      </c>
      <c r="M169" t="s">
        <v>113</v>
      </c>
      <c r="N169" t="s">
        <v>743</v>
      </c>
      <c r="O169" t="s">
        <v>82</v>
      </c>
      <c r="P169" t="str">
        <f>"00118349 095198               "</f>
        <v xml:space="preserve">00118349 095198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36.56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1.6</v>
      </c>
      <c r="BJ169">
        <v>3.4</v>
      </c>
      <c r="BK169">
        <v>3.5</v>
      </c>
      <c r="BL169">
        <v>121.58</v>
      </c>
      <c r="BM169">
        <v>18.239999999999998</v>
      </c>
      <c r="BN169">
        <v>139.82</v>
      </c>
      <c r="BO169">
        <v>139.82</v>
      </c>
      <c r="BQ169" t="s">
        <v>744</v>
      </c>
      <c r="BR169" t="s">
        <v>84</v>
      </c>
      <c r="BS169" s="3">
        <v>45819</v>
      </c>
      <c r="BT169" s="4">
        <v>0.40069444444444446</v>
      </c>
      <c r="BU169" t="s">
        <v>745</v>
      </c>
      <c r="BV169" t="s">
        <v>90</v>
      </c>
      <c r="BY169">
        <v>16947.650000000001</v>
      </c>
      <c r="CA169" t="s">
        <v>746</v>
      </c>
      <c r="CC169" t="s">
        <v>113</v>
      </c>
      <c r="CD169">
        <v>2</v>
      </c>
      <c r="CE169" t="s">
        <v>453</v>
      </c>
      <c r="CF169" s="3">
        <v>45819</v>
      </c>
      <c r="CI169">
        <v>1</v>
      </c>
      <c r="CJ169">
        <v>1</v>
      </c>
      <c r="CK169">
        <v>21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"GAB2026566"</f>
        <v>GAB2026566</v>
      </c>
      <c r="F170" s="3">
        <v>45817</v>
      </c>
      <c r="G170">
        <v>202603</v>
      </c>
      <c r="H170" t="s">
        <v>75</v>
      </c>
      <c r="I170" t="s">
        <v>76</v>
      </c>
      <c r="J170" t="s">
        <v>77</v>
      </c>
      <c r="K170" t="s">
        <v>78</v>
      </c>
      <c r="L170" t="s">
        <v>189</v>
      </c>
      <c r="M170" t="s">
        <v>190</v>
      </c>
      <c r="N170" t="s">
        <v>191</v>
      </c>
      <c r="O170" t="s">
        <v>82</v>
      </c>
      <c r="P170" t="str">
        <f>"00118350 095263               "</f>
        <v xml:space="preserve">00118350 095263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86.2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1.3</v>
      </c>
      <c r="BJ170">
        <v>4.3</v>
      </c>
      <c r="BK170">
        <v>4.5</v>
      </c>
      <c r="BL170">
        <v>286.66000000000003</v>
      </c>
      <c r="BM170">
        <v>43</v>
      </c>
      <c r="BN170">
        <v>329.66</v>
      </c>
      <c r="BO170">
        <v>329.66</v>
      </c>
      <c r="BQ170" t="s">
        <v>747</v>
      </c>
      <c r="BR170" t="s">
        <v>84</v>
      </c>
      <c r="BS170" t="s">
        <v>104</v>
      </c>
      <c r="BY170">
        <v>21384.48</v>
      </c>
      <c r="CC170" t="s">
        <v>190</v>
      </c>
      <c r="CD170">
        <v>1900</v>
      </c>
      <c r="CE170" t="s">
        <v>514</v>
      </c>
      <c r="CI170">
        <v>1</v>
      </c>
      <c r="CJ170" t="s">
        <v>104</v>
      </c>
      <c r="CK170">
        <v>23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"GAB2026567"</f>
        <v>GAB2026567</v>
      </c>
      <c r="F171" s="3">
        <v>45817</v>
      </c>
      <c r="G171">
        <v>202603</v>
      </c>
      <c r="H171" t="s">
        <v>75</v>
      </c>
      <c r="I171" t="s">
        <v>76</v>
      </c>
      <c r="J171" t="s">
        <v>77</v>
      </c>
      <c r="K171" t="s">
        <v>78</v>
      </c>
      <c r="L171" t="s">
        <v>620</v>
      </c>
      <c r="M171" t="s">
        <v>621</v>
      </c>
      <c r="N171" t="s">
        <v>748</v>
      </c>
      <c r="O171" t="s">
        <v>82</v>
      </c>
      <c r="P171" t="str">
        <f>"00118351 095267               "</f>
        <v xml:space="preserve">00118351 095267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67.91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1.8</v>
      </c>
      <c r="BJ171">
        <v>3.4</v>
      </c>
      <c r="BK171">
        <v>3.5</v>
      </c>
      <c r="BL171">
        <v>225.85</v>
      </c>
      <c r="BM171">
        <v>33.880000000000003</v>
      </c>
      <c r="BN171">
        <v>259.73</v>
      </c>
      <c r="BO171">
        <v>259.73</v>
      </c>
      <c r="BQ171" t="s">
        <v>749</v>
      </c>
      <c r="BR171" t="s">
        <v>84</v>
      </c>
      <c r="BS171" s="3">
        <v>45819</v>
      </c>
      <c r="BT171" s="4">
        <v>0.41666666666666669</v>
      </c>
      <c r="BU171" t="s">
        <v>750</v>
      </c>
      <c r="BV171" t="s">
        <v>86</v>
      </c>
      <c r="BY171">
        <v>17024.7</v>
      </c>
      <c r="CC171" t="s">
        <v>621</v>
      </c>
      <c r="CD171">
        <v>9700</v>
      </c>
      <c r="CE171" t="s">
        <v>751</v>
      </c>
      <c r="CF171" s="3">
        <v>45819</v>
      </c>
      <c r="CI171">
        <v>2</v>
      </c>
      <c r="CJ171">
        <v>1</v>
      </c>
      <c r="CK171">
        <v>23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"GAB2026568"</f>
        <v>GAB2026568</v>
      </c>
      <c r="F172" s="3">
        <v>45817</v>
      </c>
      <c r="G172">
        <v>202603</v>
      </c>
      <c r="H172" t="s">
        <v>75</v>
      </c>
      <c r="I172" t="s">
        <v>76</v>
      </c>
      <c r="J172" t="s">
        <v>77</v>
      </c>
      <c r="K172" t="s">
        <v>78</v>
      </c>
      <c r="L172" t="s">
        <v>385</v>
      </c>
      <c r="M172" t="s">
        <v>385</v>
      </c>
      <c r="N172" t="s">
        <v>386</v>
      </c>
      <c r="O172" t="s">
        <v>82</v>
      </c>
      <c r="P172" t="str">
        <f>"00118356 095269               "</f>
        <v xml:space="preserve">00118356 095269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43.7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2</v>
      </c>
      <c r="BJ172">
        <v>2.6</v>
      </c>
      <c r="BK172">
        <v>3</v>
      </c>
      <c r="BL172">
        <v>145.33000000000001</v>
      </c>
      <c r="BM172">
        <v>21.8</v>
      </c>
      <c r="BN172">
        <v>167.13</v>
      </c>
      <c r="BO172">
        <v>167.13</v>
      </c>
      <c r="BQ172" t="s">
        <v>752</v>
      </c>
      <c r="BR172" t="s">
        <v>84</v>
      </c>
      <c r="BS172" s="3">
        <v>45818</v>
      </c>
      <c r="BT172" s="4">
        <v>0.62152777777777779</v>
      </c>
      <c r="BU172" t="s">
        <v>753</v>
      </c>
      <c r="BV172" t="s">
        <v>86</v>
      </c>
      <c r="BY172">
        <v>13200</v>
      </c>
      <c r="CC172" t="s">
        <v>385</v>
      </c>
      <c r="CD172">
        <v>7646</v>
      </c>
      <c r="CE172" t="s">
        <v>475</v>
      </c>
      <c r="CF172" s="3">
        <v>45819</v>
      </c>
      <c r="CI172">
        <v>1</v>
      </c>
      <c r="CJ172">
        <v>0</v>
      </c>
      <c r="CK172">
        <v>24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"GAB2026569"</f>
        <v>GAB2026569</v>
      </c>
      <c r="F173" s="3">
        <v>45817</v>
      </c>
      <c r="G173">
        <v>202603</v>
      </c>
      <c r="H173" t="s">
        <v>75</v>
      </c>
      <c r="I173" t="s">
        <v>76</v>
      </c>
      <c r="J173" t="s">
        <v>77</v>
      </c>
      <c r="K173" t="s">
        <v>78</v>
      </c>
      <c r="L173" t="s">
        <v>182</v>
      </c>
      <c r="M173" t="s">
        <v>183</v>
      </c>
      <c r="N173" t="s">
        <v>563</v>
      </c>
      <c r="O173" t="s">
        <v>82</v>
      </c>
      <c r="P173" t="str">
        <f>"00036267 033396               "</f>
        <v xml:space="preserve">00036267 033396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26.12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1.3</v>
      </c>
      <c r="BJ173">
        <v>2.2999999999999998</v>
      </c>
      <c r="BK173">
        <v>2.5</v>
      </c>
      <c r="BL173">
        <v>86.86</v>
      </c>
      <c r="BM173">
        <v>13.03</v>
      </c>
      <c r="BN173">
        <v>99.89</v>
      </c>
      <c r="BO173">
        <v>99.89</v>
      </c>
      <c r="BR173" t="s">
        <v>84</v>
      </c>
      <c r="BS173" s="3">
        <v>45819</v>
      </c>
      <c r="BT173" s="4">
        <v>0.4861111111111111</v>
      </c>
      <c r="BU173" t="s">
        <v>754</v>
      </c>
      <c r="BV173" t="s">
        <v>90</v>
      </c>
      <c r="BY173">
        <v>11632.98</v>
      </c>
      <c r="CA173" t="s">
        <v>187</v>
      </c>
      <c r="CC173" t="s">
        <v>183</v>
      </c>
      <c r="CD173">
        <v>4001</v>
      </c>
      <c r="CE173" t="s">
        <v>482</v>
      </c>
      <c r="CF173" s="3">
        <v>45820</v>
      </c>
      <c r="CI173">
        <v>2</v>
      </c>
      <c r="CJ173">
        <v>1</v>
      </c>
      <c r="CK173">
        <v>21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"GAB2026570"</f>
        <v>GAB2026570</v>
      </c>
      <c r="F174" s="3">
        <v>45817</v>
      </c>
      <c r="G174">
        <v>202603</v>
      </c>
      <c r="H174" t="s">
        <v>75</v>
      </c>
      <c r="I174" t="s">
        <v>76</v>
      </c>
      <c r="J174" t="s">
        <v>77</v>
      </c>
      <c r="K174" t="s">
        <v>78</v>
      </c>
      <c r="L174" t="s">
        <v>755</v>
      </c>
      <c r="M174" t="s">
        <v>756</v>
      </c>
      <c r="N174" t="s">
        <v>757</v>
      </c>
      <c r="O174" t="s">
        <v>82</v>
      </c>
      <c r="P174" t="str">
        <f>"00036258 033393               "</f>
        <v xml:space="preserve">00036258 033393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52.22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1.4</v>
      </c>
      <c r="BJ174">
        <v>4.5999999999999996</v>
      </c>
      <c r="BK174">
        <v>5</v>
      </c>
      <c r="BL174">
        <v>173.66</v>
      </c>
      <c r="BM174">
        <v>26.05</v>
      </c>
      <c r="BN174">
        <v>199.71</v>
      </c>
      <c r="BO174">
        <v>199.71</v>
      </c>
      <c r="BQ174" t="s">
        <v>758</v>
      </c>
      <c r="BR174" t="s">
        <v>84</v>
      </c>
      <c r="BS174" s="3">
        <v>45819</v>
      </c>
      <c r="BT174" s="4">
        <v>0.34583333333333333</v>
      </c>
      <c r="BU174" t="s">
        <v>759</v>
      </c>
      <c r="BV174" t="s">
        <v>90</v>
      </c>
      <c r="BY174">
        <v>23050.47</v>
      </c>
      <c r="CA174" t="s">
        <v>760</v>
      </c>
      <c r="CC174" t="s">
        <v>756</v>
      </c>
      <c r="CD174">
        <v>1619</v>
      </c>
      <c r="CE174" t="s">
        <v>514</v>
      </c>
      <c r="CI174">
        <v>1</v>
      </c>
      <c r="CJ174">
        <v>1</v>
      </c>
      <c r="CK174">
        <v>21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"GAB2026571"</f>
        <v>GAB2026571</v>
      </c>
      <c r="F175" s="3">
        <v>45817</v>
      </c>
      <c r="G175">
        <v>202603</v>
      </c>
      <c r="H175" t="s">
        <v>75</v>
      </c>
      <c r="I175" t="s">
        <v>76</v>
      </c>
      <c r="J175" t="s">
        <v>77</v>
      </c>
      <c r="K175" t="s">
        <v>78</v>
      </c>
      <c r="L175" t="s">
        <v>182</v>
      </c>
      <c r="M175" t="s">
        <v>183</v>
      </c>
      <c r="N175" t="s">
        <v>102</v>
      </c>
      <c r="O175" t="s">
        <v>82</v>
      </c>
      <c r="P175" t="str">
        <f>"att.levene                    "</f>
        <v xml:space="preserve">att.levene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1.2</v>
      </c>
      <c r="BJ175">
        <v>4.3</v>
      </c>
      <c r="BK175">
        <v>4.5</v>
      </c>
      <c r="BL175">
        <v>156.30000000000001</v>
      </c>
      <c r="BM175">
        <v>23.45</v>
      </c>
      <c r="BN175">
        <v>179.75</v>
      </c>
      <c r="BO175">
        <v>179.75</v>
      </c>
      <c r="BQ175" t="s">
        <v>761</v>
      </c>
      <c r="BR175" t="s">
        <v>84</v>
      </c>
      <c r="BS175" t="s">
        <v>104</v>
      </c>
      <c r="BY175">
        <v>21270.87</v>
      </c>
      <c r="CC175" t="s">
        <v>183</v>
      </c>
      <c r="CD175">
        <v>4001</v>
      </c>
      <c r="CE175" t="s">
        <v>762</v>
      </c>
      <c r="CF175" s="3">
        <v>45819</v>
      </c>
      <c r="CI175">
        <v>2</v>
      </c>
      <c r="CJ175" t="s">
        <v>104</v>
      </c>
      <c r="CK175">
        <v>21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"GAB2026572"</f>
        <v>GAB2026572</v>
      </c>
      <c r="F176" s="3">
        <v>45817</v>
      </c>
      <c r="G176">
        <v>202603</v>
      </c>
      <c r="H176" t="s">
        <v>75</v>
      </c>
      <c r="I176" t="s">
        <v>76</v>
      </c>
      <c r="J176" t="s">
        <v>77</v>
      </c>
      <c r="K176" t="s">
        <v>78</v>
      </c>
      <c r="L176" t="s">
        <v>236</v>
      </c>
      <c r="M176" t="s">
        <v>237</v>
      </c>
      <c r="N176" t="s">
        <v>129</v>
      </c>
      <c r="O176" t="s">
        <v>82</v>
      </c>
      <c r="P176" t="str">
        <f>"att.bianka                    "</f>
        <v xml:space="preserve">att.bianka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57.44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1.3</v>
      </c>
      <c r="BJ176">
        <v>5.5</v>
      </c>
      <c r="BK176">
        <v>5.5</v>
      </c>
      <c r="BL176">
        <v>191.02</v>
      </c>
      <c r="BM176">
        <v>28.65</v>
      </c>
      <c r="BN176">
        <v>219.67</v>
      </c>
      <c r="BO176">
        <v>219.67</v>
      </c>
      <c r="BQ176" t="s">
        <v>763</v>
      </c>
      <c r="BR176" t="s">
        <v>84</v>
      </c>
      <c r="BS176" s="3">
        <v>45819</v>
      </c>
      <c r="BT176" s="4">
        <v>0.36666666666666664</v>
      </c>
      <c r="BU176" t="s">
        <v>631</v>
      </c>
      <c r="BV176" t="s">
        <v>90</v>
      </c>
      <c r="BY176">
        <v>27635.759999999998</v>
      </c>
      <c r="CA176" t="s">
        <v>632</v>
      </c>
      <c r="CC176" t="s">
        <v>237</v>
      </c>
      <c r="CD176">
        <v>157</v>
      </c>
      <c r="CE176" t="s">
        <v>762</v>
      </c>
      <c r="CF176" s="3">
        <v>45819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"GAB2026574"</f>
        <v>GAB2026574</v>
      </c>
      <c r="F177" s="3">
        <v>45817</v>
      </c>
      <c r="G177">
        <v>202603</v>
      </c>
      <c r="H177" t="s">
        <v>75</v>
      </c>
      <c r="I177" t="s">
        <v>76</v>
      </c>
      <c r="J177" t="s">
        <v>77</v>
      </c>
      <c r="K177" t="s">
        <v>78</v>
      </c>
      <c r="L177" t="s">
        <v>643</v>
      </c>
      <c r="M177" t="s">
        <v>644</v>
      </c>
      <c r="N177" t="s">
        <v>645</v>
      </c>
      <c r="O177" t="s">
        <v>82</v>
      </c>
      <c r="P177" t="str">
        <f>"00118360 095276               "</f>
        <v xml:space="preserve">00118360 095276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104.48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1.4</v>
      </c>
      <c r="BJ177">
        <v>5.2</v>
      </c>
      <c r="BK177">
        <v>5.5</v>
      </c>
      <c r="BL177">
        <v>347.46</v>
      </c>
      <c r="BM177">
        <v>52.12</v>
      </c>
      <c r="BN177">
        <v>399.58</v>
      </c>
      <c r="BO177">
        <v>399.58</v>
      </c>
      <c r="BQ177" t="s">
        <v>593</v>
      </c>
      <c r="BR177" t="s">
        <v>84</v>
      </c>
      <c r="BS177" t="s">
        <v>104</v>
      </c>
      <c r="BY177">
        <v>25896.48</v>
      </c>
      <c r="CC177" t="s">
        <v>644</v>
      </c>
      <c r="CD177">
        <v>250</v>
      </c>
      <c r="CE177" t="s">
        <v>507</v>
      </c>
      <c r="CI177">
        <v>2</v>
      </c>
      <c r="CJ177" t="s">
        <v>104</v>
      </c>
      <c r="CK177">
        <v>23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"GAB2026575"</f>
        <v>GAB2026575</v>
      </c>
      <c r="F178" s="3">
        <v>45817</v>
      </c>
      <c r="G178">
        <v>202603</v>
      </c>
      <c r="H178" t="s">
        <v>75</v>
      </c>
      <c r="I178" t="s">
        <v>76</v>
      </c>
      <c r="J178" t="s">
        <v>77</v>
      </c>
      <c r="K178" t="s">
        <v>78</v>
      </c>
      <c r="L178" t="s">
        <v>405</v>
      </c>
      <c r="M178" t="s">
        <v>406</v>
      </c>
      <c r="N178" t="s">
        <v>764</v>
      </c>
      <c r="O178" t="s">
        <v>82</v>
      </c>
      <c r="P178" t="str">
        <f>"00118365 095278               "</f>
        <v xml:space="preserve">00118365 095278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73.099999999999994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1.3</v>
      </c>
      <c r="BJ178">
        <v>6.7</v>
      </c>
      <c r="BK178">
        <v>7</v>
      </c>
      <c r="BL178">
        <v>243.1</v>
      </c>
      <c r="BM178">
        <v>36.47</v>
      </c>
      <c r="BN178">
        <v>279.57</v>
      </c>
      <c r="BO178">
        <v>279.57</v>
      </c>
      <c r="BQ178" t="s">
        <v>765</v>
      </c>
      <c r="BR178" t="s">
        <v>84</v>
      </c>
      <c r="BS178" s="3">
        <v>45819</v>
      </c>
      <c r="BT178" s="4">
        <v>0.375</v>
      </c>
      <c r="BU178" t="s">
        <v>766</v>
      </c>
      <c r="BV178" t="s">
        <v>90</v>
      </c>
      <c r="BY178">
        <v>33484.050000000003</v>
      </c>
      <c r="CA178" t="s">
        <v>410</v>
      </c>
      <c r="CC178" t="s">
        <v>406</v>
      </c>
      <c r="CD178">
        <v>6529</v>
      </c>
      <c r="CE178" t="s">
        <v>482</v>
      </c>
      <c r="CI178">
        <v>1</v>
      </c>
      <c r="CJ178">
        <v>1</v>
      </c>
      <c r="CK178">
        <v>21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"GAB2026576"</f>
        <v>GAB2026576</v>
      </c>
      <c r="F179" s="3">
        <v>45817</v>
      </c>
      <c r="G179">
        <v>202603</v>
      </c>
      <c r="H179" t="s">
        <v>75</v>
      </c>
      <c r="I179" t="s">
        <v>76</v>
      </c>
      <c r="J179" t="s">
        <v>77</v>
      </c>
      <c r="K179" t="s">
        <v>78</v>
      </c>
      <c r="L179" t="s">
        <v>385</v>
      </c>
      <c r="M179" t="s">
        <v>385</v>
      </c>
      <c r="N179" t="s">
        <v>767</v>
      </c>
      <c r="O179" t="s">
        <v>82</v>
      </c>
      <c r="P179" t="str">
        <f>"00118362 095275               "</f>
        <v xml:space="preserve">00118362 095275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43.7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2</v>
      </c>
      <c r="BJ179">
        <v>2.6</v>
      </c>
      <c r="BK179">
        <v>3</v>
      </c>
      <c r="BL179">
        <v>145.33000000000001</v>
      </c>
      <c r="BM179">
        <v>21.8</v>
      </c>
      <c r="BN179">
        <v>167.13</v>
      </c>
      <c r="BO179">
        <v>167.13</v>
      </c>
      <c r="BQ179" t="s">
        <v>768</v>
      </c>
      <c r="BR179" t="s">
        <v>84</v>
      </c>
      <c r="BS179" s="3">
        <v>45818</v>
      </c>
      <c r="BT179" s="4">
        <v>0.63194444444444442</v>
      </c>
      <c r="BU179" t="s">
        <v>769</v>
      </c>
      <c r="BV179" t="s">
        <v>86</v>
      </c>
      <c r="BY179">
        <v>13200</v>
      </c>
      <c r="CC179" t="s">
        <v>385</v>
      </c>
      <c r="CD179">
        <v>7646</v>
      </c>
      <c r="CE179" t="s">
        <v>770</v>
      </c>
      <c r="CF179" s="3">
        <v>45819</v>
      </c>
      <c r="CI179">
        <v>1</v>
      </c>
      <c r="CJ179">
        <v>0</v>
      </c>
      <c r="CK179">
        <v>24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"GAB2026577"</f>
        <v>GAB2026577</v>
      </c>
      <c r="F180" s="3">
        <v>45817</v>
      </c>
      <c r="G180">
        <v>202603</v>
      </c>
      <c r="H180" t="s">
        <v>75</v>
      </c>
      <c r="I180" t="s">
        <v>76</v>
      </c>
      <c r="J180" t="s">
        <v>77</v>
      </c>
      <c r="K180" t="s">
        <v>78</v>
      </c>
      <c r="L180" t="s">
        <v>501</v>
      </c>
      <c r="M180" t="s">
        <v>502</v>
      </c>
      <c r="N180" t="s">
        <v>503</v>
      </c>
      <c r="O180" t="s">
        <v>82</v>
      </c>
      <c r="P180" t="str">
        <f>"00118363 095284               "</f>
        <v xml:space="preserve">00118363 095284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57.44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16.739999999999998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2</v>
      </c>
      <c r="BI180">
        <v>1.3</v>
      </c>
      <c r="BJ180">
        <v>5.3</v>
      </c>
      <c r="BK180">
        <v>5.5</v>
      </c>
      <c r="BL180">
        <v>207.76</v>
      </c>
      <c r="BM180">
        <v>31.16</v>
      </c>
      <c r="BN180">
        <v>238.92</v>
      </c>
      <c r="BO180">
        <v>238.92</v>
      </c>
      <c r="BQ180" t="s">
        <v>504</v>
      </c>
      <c r="BR180" t="s">
        <v>84</v>
      </c>
      <c r="BS180" t="s">
        <v>104</v>
      </c>
      <c r="BY180">
        <v>26250.6</v>
      </c>
      <c r="BZ180" t="s">
        <v>30</v>
      </c>
      <c r="CC180" t="s">
        <v>502</v>
      </c>
      <c r="CD180">
        <v>1475</v>
      </c>
      <c r="CE180" t="s">
        <v>482</v>
      </c>
      <c r="CI180">
        <v>1</v>
      </c>
      <c r="CJ180" t="s">
        <v>104</v>
      </c>
      <c r="CK180">
        <v>21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"GAB2026578"</f>
        <v>GAB2026578</v>
      </c>
      <c r="F181" s="3">
        <v>45817</v>
      </c>
      <c r="G181">
        <v>202603</v>
      </c>
      <c r="H181" t="s">
        <v>75</v>
      </c>
      <c r="I181" t="s">
        <v>76</v>
      </c>
      <c r="J181" t="s">
        <v>77</v>
      </c>
      <c r="K181" t="s">
        <v>78</v>
      </c>
      <c r="L181" t="s">
        <v>75</v>
      </c>
      <c r="M181" t="s">
        <v>76</v>
      </c>
      <c r="N181" t="s">
        <v>771</v>
      </c>
      <c r="O181" t="s">
        <v>82</v>
      </c>
      <c r="P181" t="str">
        <f>"00118364 095282               "</f>
        <v xml:space="preserve">00118364 095282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16.32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2</v>
      </c>
      <c r="BJ181">
        <v>2.6</v>
      </c>
      <c r="BK181">
        <v>3</v>
      </c>
      <c r="BL181">
        <v>54.28</v>
      </c>
      <c r="BM181">
        <v>8.14</v>
      </c>
      <c r="BN181">
        <v>62.42</v>
      </c>
      <c r="BO181">
        <v>62.42</v>
      </c>
      <c r="BQ181" t="s">
        <v>772</v>
      </c>
      <c r="BR181" t="s">
        <v>84</v>
      </c>
      <c r="BS181" s="3">
        <v>45818</v>
      </c>
      <c r="BT181" s="4">
        <v>0.6020833333333333</v>
      </c>
      <c r="BU181" t="s">
        <v>773</v>
      </c>
      <c r="BV181" t="s">
        <v>90</v>
      </c>
      <c r="BY181">
        <v>13200</v>
      </c>
      <c r="CA181" t="s">
        <v>733</v>
      </c>
      <c r="CC181" t="s">
        <v>76</v>
      </c>
      <c r="CD181">
        <v>7506</v>
      </c>
      <c r="CE181" t="s">
        <v>774</v>
      </c>
      <c r="CF181" s="3">
        <v>45819</v>
      </c>
      <c r="CI181">
        <v>1</v>
      </c>
      <c r="CJ181">
        <v>0</v>
      </c>
      <c r="CK181">
        <v>22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"009945075965"</f>
        <v>009945075965</v>
      </c>
      <c r="F182" s="3">
        <v>45818</v>
      </c>
      <c r="G182">
        <v>202603</v>
      </c>
      <c r="H182" t="s">
        <v>112</v>
      </c>
      <c r="I182" t="s">
        <v>113</v>
      </c>
      <c r="J182" t="s">
        <v>129</v>
      </c>
      <c r="K182" t="s">
        <v>78</v>
      </c>
      <c r="L182" t="s">
        <v>75</v>
      </c>
      <c r="M182" t="s">
        <v>76</v>
      </c>
      <c r="N182" t="s">
        <v>129</v>
      </c>
      <c r="O182" t="s">
        <v>82</v>
      </c>
      <c r="P182" t="str">
        <f>"NO REF                        "</f>
        <v xml:space="preserve">NO REF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20.9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69.5</v>
      </c>
      <c r="BM182">
        <v>10.43</v>
      </c>
      <c r="BN182">
        <v>79.930000000000007</v>
      </c>
      <c r="BO182">
        <v>79.930000000000007</v>
      </c>
      <c r="BQ182" t="s">
        <v>775</v>
      </c>
      <c r="BR182" t="s">
        <v>226</v>
      </c>
      <c r="BS182" s="3">
        <v>45819</v>
      </c>
      <c r="BT182" s="4">
        <v>0.43333333333333335</v>
      </c>
      <c r="BU182" t="s">
        <v>132</v>
      </c>
      <c r="BV182" t="s">
        <v>86</v>
      </c>
      <c r="BY182">
        <v>1200</v>
      </c>
      <c r="BZ182" t="s">
        <v>87</v>
      </c>
      <c r="CA182" t="s">
        <v>133</v>
      </c>
      <c r="CC182" t="s">
        <v>76</v>
      </c>
      <c r="CD182">
        <v>7460</v>
      </c>
      <c r="CE182" t="s">
        <v>227</v>
      </c>
      <c r="CI182">
        <v>1</v>
      </c>
      <c r="CJ182">
        <v>1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"GAB2026580"</f>
        <v>GAB2026580</v>
      </c>
      <c r="F183" s="3">
        <v>45818</v>
      </c>
      <c r="G183">
        <v>202603</v>
      </c>
      <c r="H183" t="s">
        <v>75</v>
      </c>
      <c r="I183" t="s">
        <v>76</v>
      </c>
      <c r="J183" t="s">
        <v>77</v>
      </c>
      <c r="K183" t="s">
        <v>78</v>
      </c>
      <c r="L183" t="s">
        <v>112</v>
      </c>
      <c r="M183" t="s">
        <v>113</v>
      </c>
      <c r="N183" t="s">
        <v>776</v>
      </c>
      <c r="O183" t="s">
        <v>109</v>
      </c>
      <c r="P183" t="str">
        <f>"INV-00118389 CT094914         "</f>
        <v xml:space="preserve">INV-00118389 CT094914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40.409999999999997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2.4</v>
      </c>
      <c r="BK183">
        <v>3</v>
      </c>
      <c r="BL183">
        <v>139.96</v>
      </c>
      <c r="BM183">
        <v>20.99</v>
      </c>
      <c r="BN183">
        <v>160.94999999999999</v>
      </c>
      <c r="BO183">
        <v>160.94999999999999</v>
      </c>
      <c r="BQ183" t="s">
        <v>777</v>
      </c>
      <c r="BR183" t="s">
        <v>84</v>
      </c>
      <c r="BS183" t="s">
        <v>104</v>
      </c>
      <c r="BY183">
        <v>12000</v>
      </c>
      <c r="CC183" t="s">
        <v>113</v>
      </c>
      <c r="CD183">
        <v>2</v>
      </c>
      <c r="CE183" t="s">
        <v>150</v>
      </c>
      <c r="CI183">
        <v>3</v>
      </c>
      <c r="CJ183" t="s">
        <v>104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"GAB2026592"</f>
        <v>GAB2026592</v>
      </c>
      <c r="F184" s="3">
        <v>45818</v>
      </c>
      <c r="G184">
        <v>202603</v>
      </c>
      <c r="H184" t="s">
        <v>75</v>
      </c>
      <c r="I184" t="s">
        <v>76</v>
      </c>
      <c r="J184" t="s">
        <v>77</v>
      </c>
      <c r="K184" t="s">
        <v>78</v>
      </c>
      <c r="L184" t="s">
        <v>778</v>
      </c>
      <c r="M184" t="s">
        <v>779</v>
      </c>
      <c r="N184" t="s">
        <v>780</v>
      </c>
      <c r="O184" t="s">
        <v>109</v>
      </c>
      <c r="P184" t="str">
        <f>"INV-00118373 CT095287         "</f>
        <v xml:space="preserve">INV-00118373 CT095287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57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3</v>
      </c>
      <c r="BJ184">
        <v>6.1</v>
      </c>
      <c r="BK184">
        <v>7</v>
      </c>
      <c r="BL184">
        <v>195.12</v>
      </c>
      <c r="BM184">
        <v>29.27</v>
      </c>
      <c r="BN184">
        <v>224.39</v>
      </c>
      <c r="BO184">
        <v>224.39</v>
      </c>
      <c r="BQ184" t="s">
        <v>781</v>
      </c>
      <c r="BR184" t="s">
        <v>84</v>
      </c>
      <c r="BS184" t="s">
        <v>104</v>
      </c>
      <c r="BY184">
        <v>30720</v>
      </c>
      <c r="CC184" t="s">
        <v>779</v>
      </c>
      <c r="CD184">
        <v>4450</v>
      </c>
      <c r="CE184" t="s">
        <v>145</v>
      </c>
      <c r="CI184">
        <v>4</v>
      </c>
      <c r="CJ184" t="s">
        <v>104</v>
      </c>
      <c r="CK184">
        <v>43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"GAB2026593"</f>
        <v>GAB2026593</v>
      </c>
      <c r="F185" s="3">
        <v>45818</v>
      </c>
      <c r="G185">
        <v>202603</v>
      </c>
      <c r="H185" t="s">
        <v>75</v>
      </c>
      <c r="I185" t="s">
        <v>76</v>
      </c>
      <c r="J185" t="s">
        <v>77</v>
      </c>
      <c r="K185" t="s">
        <v>78</v>
      </c>
      <c r="L185" t="s">
        <v>573</v>
      </c>
      <c r="M185" t="s">
        <v>574</v>
      </c>
      <c r="N185" t="s">
        <v>782</v>
      </c>
      <c r="O185" t="s">
        <v>109</v>
      </c>
      <c r="P185" t="str">
        <f>"INV-00118372 CT095035         "</f>
        <v xml:space="preserve">INV-00118372 CT095035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2</v>
      </c>
      <c r="BI185">
        <v>8</v>
      </c>
      <c r="BJ185">
        <v>13.4</v>
      </c>
      <c r="BK185">
        <v>14</v>
      </c>
      <c r="BL185">
        <v>195.12</v>
      </c>
      <c r="BM185">
        <v>29.27</v>
      </c>
      <c r="BN185">
        <v>224.39</v>
      </c>
      <c r="BO185">
        <v>224.39</v>
      </c>
      <c r="BQ185" t="s">
        <v>783</v>
      </c>
      <c r="BR185" t="s">
        <v>84</v>
      </c>
      <c r="BS185" t="s">
        <v>104</v>
      </c>
      <c r="BY185">
        <v>66759</v>
      </c>
      <c r="CC185" t="s">
        <v>574</v>
      </c>
      <c r="CD185">
        <v>1050</v>
      </c>
      <c r="CE185" t="s">
        <v>145</v>
      </c>
      <c r="CI185">
        <v>2</v>
      </c>
      <c r="CJ185" t="s">
        <v>104</v>
      </c>
      <c r="CK185">
        <v>43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"GAB2026601"</f>
        <v>GAB2026601</v>
      </c>
      <c r="F186" s="3">
        <v>45818</v>
      </c>
      <c r="G186">
        <v>202603</v>
      </c>
      <c r="H186" t="s">
        <v>75</v>
      </c>
      <c r="I186" t="s">
        <v>76</v>
      </c>
      <c r="J186" t="s">
        <v>77</v>
      </c>
      <c r="K186" t="s">
        <v>78</v>
      </c>
      <c r="L186" t="s">
        <v>236</v>
      </c>
      <c r="M186" t="s">
        <v>237</v>
      </c>
      <c r="N186" t="s">
        <v>129</v>
      </c>
      <c r="O186" t="s">
        <v>109</v>
      </c>
      <c r="P186" t="str">
        <f>"ATT:MONIQUE                   "</f>
        <v xml:space="preserve">ATT:MONIQUE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40.409999999999997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2.7</v>
      </c>
      <c r="BK186">
        <v>3</v>
      </c>
      <c r="BL186">
        <v>139.96</v>
      </c>
      <c r="BM186">
        <v>20.99</v>
      </c>
      <c r="BN186">
        <v>160.94999999999999</v>
      </c>
      <c r="BO186">
        <v>160.94999999999999</v>
      </c>
      <c r="BQ186" t="s">
        <v>657</v>
      </c>
      <c r="BR186" t="s">
        <v>84</v>
      </c>
      <c r="BS186" t="s">
        <v>104</v>
      </c>
      <c r="BY186">
        <v>13392</v>
      </c>
      <c r="CC186" t="s">
        <v>237</v>
      </c>
      <c r="CD186">
        <v>157</v>
      </c>
      <c r="CE186" t="s">
        <v>241</v>
      </c>
      <c r="CI186">
        <v>3</v>
      </c>
      <c r="CJ186" t="s">
        <v>104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"GAB2026602"</f>
        <v>GAB2026602</v>
      </c>
      <c r="F187" s="3">
        <v>45818</v>
      </c>
      <c r="G187">
        <v>202603</v>
      </c>
      <c r="H187" t="s">
        <v>75</v>
      </c>
      <c r="I187" t="s">
        <v>76</v>
      </c>
      <c r="J187" t="s">
        <v>77</v>
      </c>
      <c r="K187" t="s">
        <v>78</v>
      </c>
      <c r="L187" t="s">
        <v>416</v>
      </c>
      <c r="M187" t="s">
        <v>417</v>
      </c>
      <c r="N187" t="s">
        <v>784</v>
      </c>
      <c r="O187" t="s">
        <v>109</v>
      </c>
      <c r="P187" t="str">
        <f>"INV-00118404 CT095291         "</f>
        <v xml:space="preserve">INV-00118404 CT095291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2.7</v>
      </c>
      <c r="BK187">
        <v>3</v>
      </c>
      <c r="BL187">
        <v>195.12</v>
      </c>
      <c r="BM187">
        <v>29.27</v>
      </c>
      <c r="BN187">
        <v>224.39</v>
      </c>
      <c r="BO187">
        <v>224.39</v>
      </c>
      <c r="BQ187" t="s">
        <v>785</v>
      </c>
      <c r="BR187" t="s">
        <v>84</v>
      </c>
      <c r="BS187" s="3">
        <v>45819</v>
      </c>
      <c r="BT187" s="4">
        <v>0.60138888888888886</v>
      </c>
      <c r="BU187" t="s">
        <v>786</v>
      </c>
      <c r="BV187" t="s">
        <v>86</v>
      </c>
      <c r="BY187">
        <v>13392</v>
      </c>
      <c r="CA187" t="s">
        <v>421</v>
      </c>
      <c r="CC187" t="s">
        <v>417</v>
      </c>
      <c r="CD187">
        <v>6500</v>
      </c>
      <c r="CE187" t="s">
        <v>241</v>
      </c>
      <c r="CI187">
        <v>1</v>
      </c>
      <c r="CJ187">
        <v>1</v>
      </c>
      <c r="CK187">
        <v>43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"GAB2026583"</f>
        <v>GAB2026583</v>
      </c>
      <c r="F188" s="3">
        <v>45818</v>
      </c>
      <c r="G188">
        <v>202603</v>
      </c>
      <c r="H188" t="s">
        <v>75</v>
      </c>
      <c r="I188" t="s">
        <v>76</v>
      </c>
      <c r="J188" t="s">
        <v>77</v>
      </c>
      <c r="K188" t="s">
        <v>78</v>
      </c>
      <c r="L188" t="s">
        <v>379</v>
      </c>
      <c r="M188" t="s">
        <v>380</v>
      </c>
      <c r="N188" t="s">
        <v>381</v>
      </c>
      <c r="O188" t="s">
        <v>82</v>
      </c>
      <c r="P188" t="str">
        <f>"INV-00118386 CT095297         "</f>
        <v xml:space="preserve">INV-00118386 CT095297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49.63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2.4</v>
      </c>
      <c r="BK188">
        <v>2.5</v>
      </c>
      <c r="BL188">
        <v>165.05</v>
      </c>
      <c r="BM188">
        <v>24.76</v>
      </c>
      <c r="BN188">
        <v>189.81</v>
      </c>
      <c r="BO188">
        <v>189.81</v>
      </c>
      <c r="BQ188" t="s">
        <v>382</v>
      </c>
      <c r="BR188" t="s">
        <v>84</v>
      </c>
      <c r="BS188" t="s">
        <v>104</v>
      </c>
      <c r="BY188">
        <v>12000</v>
      </c>
      <c r="BZ188" t="s">
        <v>87</v>
      </c>
      <c r="CC188" t="s">
        <v>380</v>
      </c>
      <c r="CD188">
        <v>555</v>
      </c>
      <c r="CE188" t="s">
        <v>116</v>
      </c>
      <c r="CI188">
        <v>3</v>
      </c>
      <c r="CJ188" t="s">
        <v>104</v>
      </c>
      <c r="CK188">
        <v>23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"GAB2026585"</f>
        <v>GAB2026585</v>
      </c>
      <c r="F189" s="3">
        <v>45818</v>
      </c>
      <c r="G189">
        <v>202603</v>
      </c>
      <c r="H189" t="s">
        <v>75</v>
      </c>
      <c r="I189" t="s">
        <v>76</v>
      </c>
      <c r="J189" t="s">
        <v>77</v>
      </c>
      <c r="K189" t="s">
        <v>78</v>
      </c>
      <c r="L189" t="s">
        <v>236</v>
      </c>
      <c r="M189" t="s">
        <v>237</v>
      </c>
      <c r="N189" t="s">
        <v>534</v>
      </c>
      <c r="O189" t="s">
        <v>82</v>
      </c>
      <c r="P189" t="str">
        <f>"INV-00118380 CT095290         "</f>
        <v xml:space="preserve">INV-00118380 CT095290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67.88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6.1</v>
      </c>
      <c r="BK189">
        <v>6.5</v>
      </c>
      <c r="BL189">
        <v>225.74</v>
      </c>
      <c r="BM189">
        <v>33.86</v>
      </c>
      <c r="BN189">
        <v>259.60000000000002</v>
      </c>
      <c r="BO189">
        <v>259.60000000000002</v>
      </c>
      <c r="BQ189" t="s">
        <v>586</v>
      </c>
      <c r="BR189" t="s">
        <v>84</v>
      </c>
      <c r="BS189" s="3">
        <v>45820</v>
      </c>
      <c r="BT189" s="4">
        <v>0.35347222222222224</v>
      </c>
      <c r="BU189" t="s">
        <v>726</v>
      </c>
      <c r="BV189" t="s">
        <v>90</v>
      </c>
      <c r="BY189">
        <v>30720</v>
      </c>
      <c r="BZ189" t="s">
        <v>87</v>
      </c>
      <c r="CA189" t="s">
        <v>537</v>
      </c>
      <c r="CC189" t="s">
        <v>237</v>
      </c>
      <c r="CD189">
        <v>157</v>
      </c>
      <c r="CE189" t="s">
        <v>787</v>
      </c>
      <c r="CI189">
        <v>1</v>
      </c>
      <c r="CJ189">
        <v>2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"GAB2026589"</f>
        <v>GAB2026589</v>
      </c>
      <c r="F190" s="3">
        <v>45818</v>
      </c>
      <c r="G190">
        <v>202603</v>
      </c>
      <c r="H190" t="s">
        <v>75</v>
      </c>
      <c r="I190" t="s">
        <v>76</v>
      </c>
      <c r="J190" t="s">
        <v>77</v>
      </c>
      <c r="K190" t="s">
        <v>78</v>
      </c>
      <c r="L190" t="s">
        <v>788</v>
      </c>
      <c r="M190" t="s">
        <v>789</v>
      </c>
      <c r="N190" t="s">
        <v>790</v>
      </c>
      <c r="O190" t="s">
        <v>82</v>
      </c>
      <c r="P190" t="str">
        <f>"INV-00118384 00118387 00118385"</f>
        <v>INV-00118384 00118387 00118385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58.77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16.739999999999998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</v>
      </c>
      <c r="BJ190">
        <v>2.7</v>
      </c>
      <c r="BK190">
        <v>3</v>
      </c>
      <c r="BL190">
        <v>212.19</v>
      </c>
      <c r="BM190">
        <v>31.83</v>
      </c>
      <c r="BN190">
        <v>244.02</v>
      </c>
      <c r="BO190">
        <v>244.02</v>
      </c>
      <c r="BQ190" t="s">
        <v>791</v>
      </c>
      <c r="BR190" t="s">
        <v>84</v>
      </c>
      <c r="BS190" t="s">
        <v>104</v>
      </c>
      <c r="BY190">
        <v>13392</v>
      </c>
      <c r="BZ190" t="s">
        <v>505</v>
      </c>
      <c r="CC190" t="s">
        <v>789</v>
      </c>
      <c r="CD190">
        <v>6200</v>
      </c>
      <c r="CE190" t="s">
        <v>704</v>
      </c>
      <c r="CI190">
        <v>2</v>
      </c>
      <c r="CJ190" t="s">
        <v>104</v>
      </c>
      <c r="CK190">
        <v>23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"GAB2026591"</f>
        <v>GAB2026591</v>
      </c>
      <c r="F191" s="3">
        <v>45818</v>
      </c>
      <c r="G191">
        <v>202603</v>
      </c>
      <c r="H191" t="s">
        <v>75</v>
      </c>
      <c r="I191" t="s">
        <v>76</v>
      </c>
      <c r="J191" t="s">
        <v>77</v>
      </c>
      <c r="K191" t="s">
        <v>78</v>
      </c>
      <c r="L191" t="s">
        <v>666</v>
      </c>
      <c r="M191" t="s">
        <v>667</v>
      </c>
      <c r="N191" t="s">
        <v>792</v>
      </c>
      <c r="O191" t="s">
        <v>82</v>
      </c>
      <c r="P191" t="str">
        <f>"INV-00118371 CT095279         "</f>
        <v xml:space="preserve">INV-00118371 CT095279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77.06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3.8</v>
      </c>
      <c r="BK191">
        <v>4</v>
      </c>
      <c r="BL191">
        <v>256.26</v>
      </c>
      <c r="BM191">
        <v>38.44</v>
      </c>
      <c r="BN191">
        <v>294.7</v>
      </c>
      <c r="BO191">
        <v>294.7</v>
      </c>
      <c r="BQ191" t="s">
        <v>793</v>
      </c>
      <c r="BR191" t="s">
        <v>84</v>
      </c>
      <c r="BS191" t="s">
        <v>104</v>
      </c>
      <c r="BY191">
        <v>19200</v>
      </c>
      <c r="BZ191" t="s">
        <v>87</v>
      </c>
      <c r="CC191" t="s">
        <v>667</v>
      </c>
      <c r="CD191">
        <v>8800</v>
      </c>
      <c r="CE191" t="s">
        <v>181</v>
      </c>
      <c r="CI191">
        <v>3</v>
      </c>
      <c r="CJ191" t="s">
        <v>104</v>
      </c>
      <c r="CK191">
        <v>23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"GAB2026597"</f>
        <v>GAB2026597</v>
      </c>
      <c r="F192" s="3">
        <v>45818</v>
      </c>
      <c r="G192">
        <v>202603</v>
      </c>
      <c r="H192" t="s">
        <v>75</v>
      </c>
      <c r="I192" t="s">
        <v>76</v>
      </c>
      <c r="J192" t="s">
        <v>77</v>
      </c>
      <c r="K192" t="s">
        <v>78</v>
      </c>
      <c r="L192" t="s">
        <v>75</v>
      </c>
      <c r="M192" t="s">
        <v>76</v>
      </c>
      <c r="N192" t="s">
        <v>794</v>
      </c>
      <c r="O192" t="s">
        <v>82</v>
      </c>
      <c r="P192" t="str">
        <f>"INV-00118368 00118369 CT095281"</f>
        <v>INV-00118368 00118369 CT095281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16.32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3.8</v>
      </c>
      <c r="BK192">
        <v>4</v>
      </c>
      <c r="BL192">
        <v>54.28</v>
      </c>
      <c r="BM192">
        <v>8.14</v>
      </c>
      <c r="BN192">
        <v>62.42</v>
      </c>
      <c r="BO192">
        <v>62.42</v>
      </c>
      <c r="BQ192" t="s">
        <v>795</v>
      </c>
      <c r="BR192" t="s">
        <v>84</v>
      </c>
      <c r="BS192" s="3">
        <v>45819</v>
      </c>
      <c r="BT192" s="4">
        <v>0.39861111111111114</v>
      </c>
      <c r="BU192" t="s">
        <v>796</v>
      </c>
      <c r="BV192" t="s">
        <v>86</v>
      </c>
      <c r="BY192">
        <v>19200</v>
      </c>
      <c r="BZ192" t="s">
        <v>87</v>
      </c>
      <c r="CA192" t="s">
        <v>125</v>
      </c>
      <c r="CC192" t="s">
        <v>76</v>
      </c>
      <c r="CD192">
        <v>7550</v>
      </c>
      <c r="CE192" t="s">
        <v>181</v>
      </c>
      <c r="CF192" s="3">
        <v>45820</v>
      </c>
      <c r="CI192">
        <v>1</v>
      </c>
      <c r="CJ192">
        <v>1</v>
      </c>
      <c r="CK192">
        <v>22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"GAB2026598"</f>
        <v>GAB2026598</v>
      </c>
      <c r="F193" s="3">
        <v>45818</v>
      </c>
      <c r="G193">
        <v>202603</v>
      </c>
      <c r="H193" t="s">
        <v>75</v>
      </c>
      <c r="I193" t="s">
        <v>76</v>
      </c>
      <c r="J193" t="s">
        <v>77</v>
      </c>
      <c r="K193" t="s">
        <v>78</v>
      </c>
      <c r="L193" t="s">
        <v>643</v>
      </c>
      <c r="M193" t="s">
        <v>644</v>
      </c>
      <c r="N193" t="s">
        <v>645</v>
      </c>
      <c r="O193" t="s">
        <v>82</v>
      </c>
      <c r="P193" t="str">
        <f>"INV-00118396 CT095306         "</f>
        <v xml:space="preserve">INV-00118396 CT095306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77.06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3.8</v>
      </c>
      <c r="BK193">
        <v>4</v>
      </c>
      <c r="BL193">
        <v>256.26</v>
      </c>
      <c r="BM193">
        <v>38.44</v>
      </c>
      <c r="BN193">
        <v>294.7</v>
      </c>
      <c r="BO193">
        <v>294.7</v>
      </c>
      <c r="BQ193" t="s">
        <v>646</v>
      </c>
      <c r="BR193" t="s">
        <v>84</v>
      </c>
      <c r="BS193" t="s">
        <v>104</v>
      </c>
      <c r="BY193">
        <v>19200</v>
      </c>
      <c r="BZ193" t="s">
        <v>87</v>
      </c>
      <c r="CC193" t="s">
        <v>644</v>
      </c>
      <c r="CD193">
        <v>250</v>
      </c>
      <c r="CE193" t="s">
        <v>303</v>
      </c>
      <c r="CI193">
        <v>2</v>
      </c>
      <c r="CJ193" t="s">
        <v>104</v>
      </c>
      <c r="CK193">
        <v>23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"GAB2026599"</f>
        <v>GAB2026599</v>
      </c>
      <c r="F194" s="3">
        <v>45818</v>
      </c>
      <c r="G194">
        <v>202603</v>
      </c>
      <c r="H194" t="s">
        <v>75</v>
      </c>
      <c r="I194" t="s">
        <v>76</v>
      </c>
      <c r="J194" t="s">
        <v>77</v>
      </c>
      <c r="K194" t="s">
        <v>78</v>
      </c>
      <c r="L194" t="s">
        <v>310</v>
      </c>
      <c r="M194" t="s">
        <v>311</v>
      </c>
      <c r="N194" t="s">
        <v>797</v>
      </c>
      <c r="O194" t="s">
        <v>82</v>
      </c>
      <c r="P194" t="str">
        <f>"INV-00118397 CT095308         "</f>
        <v xml:space="preserve">INV-00118397 CT095308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26.12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2.4</v>
      </c>
      <c r="BK194">
        <v>2.5</v>
      </c>
      <c r="BL194">
        <v>86.86</v>
      </c>
      <c r="BM194">
        <v>13.03</v>
      </c>
      <c r="BN194">
        <v>99.89</v>
      </c>
      <c r="BO194">
        <v>99.89</v>
      </c>
      <c r="BQ194" t="s">
        <v>798</v>
      </c>
      <c r="BR194" t="s">
        <v>84</v>
      </c>
      <c r="BS194" t="s">
        <v>104</v>
      </c>
      <c r="BY194">
        <v>12000</v>
      </c>
      <c r="BZ194" t="s">
        <v>87</v>
      </c>
      <c r="CC194" t="s">
        <v>311</v>
      </c>
      <c r="CD194">
        <v>2196</v>
      </c>
      <c r="CE194" t="s">
        <v>690</v>
      </c>
      <c r="CI194">
        <v>1</v>
      </c>
      <c r="CJ194" t="s">
        <v>104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"GAB2026603"</f>
        <v>GAB2026603</v>
      </c>
      <c r="F195" s="3">
        <v>45818</v>
      </c>
      <c r="G195">
        <v>202603</v>
      </c>
      <c r="H195" t="s">
        <v>75</v>
      </c>
      <c r="I195" t="s">
        <v>76</v>
      </c>
      <c r="J195" t="s">
        <v>77</v>
      </c>
      <c r="K195" t="s">
        <v>78</v>
      </c>
      <c r="L195" t="s">
        <v>126</v>
      </c>
      <c r="M195" t="s">
        <v>127</v>
      </c>
      <c r="N195" t="s">
        <v>799</v>
      </c>
      <c r="O195" t="s">
        <v>82</v>
      </c>
      <c r="P195" t="str">
        <f>"INV-00036333 033270           "</f>
        <v xml:space="preserve">INV-00036333 033270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26.12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2.4</v>
      </c>
      <c r="BK195">
        <v>2.5</v>
      </c>
      <c r="BL195">
        <v>86.86</v>
      </c>
      <c r="BM195">
        <v>13.03</v>
      </c>
      <c r="BN195">
        <v>99.89</v>
      </c>
      <c r="BO195">
        <v>99.89</v>
      </c>
      <c r="BQ195" t="s">
        <v>800</v>
      </c>
      <c r="BR195" t="s">
        <v>84</v>
      </c>
      <c r="BS195" s="3">
        <v>45819</v>
      </c>
      <c r="BT195" s="4">
        <v>0.38333333333333336</v>
      </c>
      <c r="BU195" t="s">
        <v>801</v>
      </c>
      <c r="BV195" t="s">
        <v>86</v>
      </c>
      <c r="BY195">
        <v>12000</v>
      </c>
      <c r="BZ195" t="s">
        <v>87</v>
      </c>
      <c r="CA195" t="s">
        <v>802</v>
      </c>
      <c r="CC195" t="s">
        <v>127</v>
      </c>
      <c r="CD195">
        <v>1416</v>
      </c>
      <c r="CE195" t="s">
        <v>94</v>
      </c>
      <c r="CF195" s="3">
        <v>45819</v>
      </c>
      <c r="CI195">
        <v>1</v>
      </c>
      <c r="CJ195">
        <v>1</v>
      </c>
      <c r="CK195">
        <v>21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"GAB2026604"</f>
        <v>GAB2026604</v>
      </c>
      <c r="F196" s="3">
        <v>45818</v>
      </c>
      <c r="G196">
        <v>202603</v>
      </c>
      <c r="H196" t="s">
        <v>75</v>
      </c>
      <c r="I196" t="s">
        <v>76</v>
      </c>
      <c r="J196" t="s">
        <v>77</v>
      </c>
      <c r="K196" t="s">
        <v>78</v>
      </c>
      <c r="L196" t="s">
        <v>282</v>
      </c>
      <c r="M196" t="s">
        <v>283</v>
      </c>
      <c r="N196" t="s">
        <v>803</v>
      </c>
      <c r="O196" t="s">
        <v>82</v>
      </c>
      <c r="P196" t="str">
        <f>"INV-00118400  CT095216        "</f>
        <v xml:space="preserve">INV-00118400  CT095216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26.12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2.4</v>
      </c>
      <c r="BK196">
        <v>2.5</v>
      </c>
      <c r="BL196">
        <v>86.86</v>
      </c>
      <c r="BM196">
        <v>13.03</v>
      </c>
      <c r="BN196">
        <v>99.89</v>
      </c>
      <c r="BO196">
        <v>99.89</v>
      </c>
      <c r="BQ196" t="s">
        <v>804</v>
      </c>
      <c r="BR196" t="s">
        <v>84</v>
      </c>
      <c r="BS196" s="3">
        <v>45819</v>
      </c>
      <c r="BT196" s="4">
        <v>0.625</v>
      </c>
      <c r="BU196" t="s">
        <v>805</v>
      </c>
      <c r="BV196" t="s">
        <v>90</v>
      </c>
      <c r="BY196">
        <v>12000</v>
      </c>
      <c r="BZ196" t="s">
        <v>87</v>
      </c>
      <c r="CC196" t="s">
        <v>283</v>
      </c>
      <c r="CD196">
        <v>6001</v>
      </c>
      <c r="CE196" t="s">
        <v>806</v>
      </c>
      <c r="CI196">
        <v>2</v>
      </c>
      <c r="CJ196">
        <v>1</v>
      </c>
      <c r="CK196">
        <v>21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"GAB2026605"</f>
        <v>GAB2026605</v>
      </c>
      <c r="F197" s="3">
        <v>45818</v>
      </c>
      <c r="G197">
        <v>202603</v>
      </c>
      <c r="H197" t="s">
        <v>75</v>
      </c>
      <c r="I197" t="s">
        <v>76</v>
      </c>
      <c r="J197" t="s">
        <v>77</v>
      </c>
      <c r="K197" t="s">
        <v>78</v>
      </c>
      <c r="L197" t="s">
        <v>426</v>
      </c>
      <c r="M197" t="s">
        <v>427</v>
      </c>
      <c r="N197" t="s">
        <v>450</v>
      </c>
      <c r="O197" t="s">
        <v>82</v>
      </c>
      <c r="P197" t="str">
        <f>"INV-00118406 CT095313         "</f>
        <v xml:space="preserve">INV-00118406 CT095313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26.12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2.4</v>
      </c>
      <c r="BK197">
        <v>2.5</v>
      </c>
      <c r="BL197">
        <v>86.86</v>
      </c>
      <c r="BM197">
        <v>13.03</v>
      </c>
      <c r="BN197">
        <v>99.89</v>
      </c>
      <c r="BO197">
        <v>99.89</v>
      </c>
      <c r="BQ197" t="s">
        <v>807</v>
      </c>
      <c r="BR197" t="s">
        <v>84</v>
      </c>
      <c r="BS197" t="s">
        <v>104</v>
      </c>
      <c r="BY197">
        <v>12000</v>
      </c>
      <c r="BZ197" t="s">
        <v>87</v>
      </c>
      <c r="CC197" t="s">
        <v>427</v>
      </c>
      <c r="CD197">
        <v>1200</v>
      </c>
      <c r="CE197" t="s">
        <v>94</v>
      </c>
      <c r="CI197">
        <v>2</v>
      </c>
      <c r="CJ197" t="s">
        <v>104</v>
      </c>
      <c r="CK197">
        <v>21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"GAB2026606"</f>
        <v>GAB2026606</v>
      </c>
      <c r="F198" s="3">
        <v>45818</v>
      </c>
      <c r="G198">
        <v>202603</v>
      </c>
      <c r="H198" t="s">
        <v>75</v>
      </c>
      <c r="I198" t="s">
        <v>76</v>
      </c>
      <c r="J198" t="s">
        <v>77</v>
      </c>
      <c r="K198" t="s">
        <v>78</v>
      </c>
      <c r="L198" t="s">
        <v>808</v>
      </c>
      <c r="M198" t="s">
        <v>809</v>
      </c>
      <c r="N198" t="s">
        <v>810</v>
      </c>
      <c r="O198" t="s">
        <v>82</v>
      </c>
      <c r="P198" t="str">
        <f>"INV-00036337 00036337         "</f>
        <v xml:space="preserve">INV-00036337 00036337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58.77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2.7</v>
      </c>
      <c r="BK198">
        <v>3</v>
      </c>
      <c r="BL198">
        <v>195.45</v>
      </c>
      <c r="BM198">
        <v>29.32</v>
      </c>
      <c r="BN198">
        <v>224.77</v>
      </c>
      <c r="BO198">
        <v>224.77</v>
      </c>
      <c r="BQ198" t="s">
        <v>811</v>
      </c>
      <c r="BR198" t="s">
        <v>84</v>
      </c>
      <c r="BS198" t="s">
        <v>104</v>
      </c>
      <c r="BY198">
        <v>13392</v>
      </c>
      <c r="BZ198" t="s">
        <v>87</v>
      </c>
      <c r="CC198" t="s">
        <v>809</v>
      </c>
      <c r="CD198">
        <v>4400</v>
      </c>
      <c r="CE198" t="s">
        <v>174</v>
      </c>
      <c r="CI198">
        <v>2</v>
      </c>
      <c r="CJ198" t="s">
        <v>104</v>
      </c>
      <c r="CK198">
        <v>23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"GAB2026607"</f>
        <v>GAB2026607</v>
      </c>
      <c r="F199" s="3">
        <v>45818</v>
      </c>
      <c r="G199">
        <v>202603</v>
      </c>
      <c r="H199" t="s">
        <v>75</v>
      </c>
      <c r="I199" t="s">
        <v>76</v>
      </c>
      <c r="J199" t="s">
        <v>77</v>
      </c>
      <c r="K199" t="s">
        <v>78</v>
      </c>
      <c r="L199" t="s">
        <v>182</v>
      </c>
      <c r="M199" t="s">
        <v>183</v>
      </c>
      <c r="N199" t="s">
        <v>812</v>
      </c>
      <c r="O199" t="s">
        <v>82</v>
      </c>
      <c r="P199" t="str">
        <f>"INV-00036336 033491           "</f>
        <v xml:space="preserve">INV-00036336 033491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26.12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2.4</v>
      </c>
      <c r="BK199">
        <v>2.5</v>
      </c>
      <c r="BL199">
        <v>86.86</v>
      </c>
      <c r="BM199">
        <v>13.03</v>
      </c>
      <c r="BN199">
        <v>99.89</v>
      </c>
      <c r="BO199">
        <v>99.89</v>
      </c>
      <c r="BQ199" t="s">
        <v>403</v>
      </c>
      <c r="BR199" t="s">
        <v>84</v>
      </c>
      <c r="BS199" t="s">
        <v>104</v>
      </c>
      <c r="BY199">
        <v>12000</v>
      </c>
      <c r="BZ199" t="s">
        <v>87</v>
      </c>
      <c r="CC199" t="s">
        <v>183</v>
      </c>
      <c r="CD199">
        <v>4001</v>
      </c>
      <c r="CE199" t="s">
        <v>116</v>
      </c>
      <c r="CI199">
        <v>2</v>
      </c>
      <c r="CJ199" t="s">
        <v>104</v>
      </c>
      <c r="CK199">
        <v>21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"009944964370"</f>
        <v>009944964370</v>
      </c>
      <c r="F200" s="3">
        <v>45818</v>
      </c>
      <c r="G200">
        <v>202603</v>
      </c>
      <c r="H200" t="s">
        <v>182</v>
      </c>
      <c r="I200" t="s">
        <v>183</v>
      </c>
      <c r="J200" t="s">
        <v>813</v>
      </c>
      <c r="K200" t="s">
        <v>78</v>
      </c>
      <c r="L200" t="s">
        <v>75</v>
      </c>
      <c r="M200" t="s">
        <v>76</v>
      </c>
      <c r="N200" t="s">
        <v>129</v>
      </c>
      <c r="O200" t="s">
        <v>82</v>
      </c>
      <c r="P200" t="str">
        <f>"LEVENE                        "</f>
        <v xml:space="preserve">LEVENE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187.94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3.2</v>
      </c>
      <c r="BJ200">
        <v>17.600000000000001</v>
      </c>
      <c r="BK200">
        <v>18</v>
      </c>
      <c r="BL200">
        <v>625.02</v>
      </c>
      <c r="BM200">
        <v>93.75</v>
      </c>
      <c r="BN200">
        <v>718.77</v>
      </c>
      <c r="BO200">
        <v>718.77</v>
      </c>
      <c r="BQ200" t="s">
        <v>814</v>
      </c>
      <c r="BR200" t="s">
        <v>103</v>
      </c>
      <c r="BS200" t="s">
        <v>104</v>
      </c>
      <c r="BY200">
        <v>88000</v>
      </c>
      <c r="BZ200" t="s">
        <v>87</v>
      </c>
      <c r="CC200" t="s">
        <v>76</v>
      </c>
      <c r="CD200">
        <v>7460</v>
      </c>
      <c r="CE200" t="s">
        <v>111</v>
      </c>
      <c r="CI200">
        <v>2</v>
      </c>
      <c r="CJ200" t="s">
        <v>104</v>
      </c>
      <c r="CK200">
        <v>21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"009945075939"</f>
        <v>009945075939</v>
      </c>
      <c r="F201" s="3">
        <v>45818</v>
      </c>
      <c r="G201">
        <v>202603</v>
      </c>
      <c r="H201" t="s">
        <v>112</v>
      </c>
      <c r="I201" t="s">
        <v>113</v>
      </c>
      <c r="J201" t="s">
        <v>129</v>
      </c>
      <c r="K201" t="s">
        <v>78</v>
      </c>
      <c r="L201" t="s">
        <v>815</v>
      </c>
      <c r="M201" t="s">
        <v>816</v>
      </c>
      <c r="N201" t="s">
        <v>817</v>
      </c>
      <c r="O201" t="s">
        <v>82</v>
      </c>
      <c r="P201" t="str">
        <f>"NO REF                        "</f>
        <v xml:space="preserve">NO REF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58.77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2.7</v>
      </c>
      <c r="BJ201">
        <v>2.4</v>
      </c>
      <c r="BK201">
        <v>3</v>
      </c>
      <c r="BL201">
        <v>195.45</v>
      </c>
      <c r="BM201">
        <v>29.32</v>
      </c>
      <c r="BN201">
        <v>224.77</v>
      </c>
      <c r="BO201">
        <v>224.77</v>
      </c>
      <c r="BQ201" t="s">
        <v>818</v>
      </c>
      <c r="BR201" t="s">
        <v>819</v>
      </c>
      <c r="BS201" s="3">
        <v>45819</v>
      </c>
      <c r="BT201" s="4">
        <v>0.40555555555555556</v>
      </c>
      <c r="BU201" t="s">
        <v>820</v>
      </c>
      <c r="BV201" t="s">
        <v>86</v>
      </c>
      <c r="BY201">
        <v>12150</v>
      </c>
      <c r="BZ201" t="s">
        <v>87</v>
      </c>
      <c r="CA201" t="s">
        <v>821</v>
      </c>
      <c r="CC201" t="s">
        <v>816</v>
      </c>
      <c r="CD201">
        <v>2570</v>
      </c>
      <c r="CE201" t="s">
        <v>111</v>
      </c>
      <c r="CI201">
        <v>1</v>
      </c>
      <c r="CJ201">
        <v>1</v>
      </c>
      <c r="CK201">
        <v>23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"GAB2026610"</f>
        <v>GAB2026610</v>
      </c>
      <c r="F202" s="3">
        <v>45819</v>
      </c>
      <c r="G202">
        <v>202603</v>
      </c>
      <c r="H202" t="s">
        <v>75</v>
      </c>
      <c r="I202" t="s">
        <v>76</v>
      </c>
      <c r="J202" t="s">
        <v>77</v>
      </c>
      <c r="K202" t="s">
        <v>78</v>
      </c>
      <c r="L202" t="s">
        <v>304</v>
      </c>
      <c r="M202" t="s">
        <v>305</v>
      </c>
      <c r="N202" t="s">
        <v>822</v>
      </c>
      <c r="O202" t="s">
        <v>109</v>
      </c>
      <c r="P202" t="str">
        <f>"00118414 094419               "</f>
        <v xml:space="preserve">00118414 094419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40.409999999999997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0.9</v>
      </c>
      <c r="BJ202">
        <v>2.6</v>
      </c>
      <c r="BK202">
        <v>3</v>
      </c>
      <c r="BL202">
        <v>139.96</v>
      </c>
      <c r="BM202">
        <v>20.99</v>
      </c>
      <c r="BN202">
        <v>160.94999999999999</v>
      </c>
      <c r="BO202">
        <v>160.94999999999999</v>
      </c>
      <c r="BQ202" t="s">
        <v>823</v>
      </c>
      <c r="BR202" t="s">
        <v>84</v>
      </c>
      <c r="BS202" t="s">
        <v>104</v>
      </c>
      <c r="BV202" t="s">
        <v>90</v>
      </c>
      <c r="BY202">
        <v>13203.58</v>
      </c>
      <c r="CC202" t="s">
        <v>305</v>
      </c>
      <c r="CD202">
        <v>1501</v>
      </c>
      <c r="CE202" t="s">
        <v>824</v>
      </c>
      <c r="CI202">
        <v>2</v>
      </c>
      <c r="CJ202" t="s">
        <v>104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"GAB2026618"</f>
        <v>GAB2026618</v>
      </c>
      <c r="F203" s="3">
        <v>45819</v>
      </c>
      <c r="G203">
        <v>202603</v>
      </c>
      <c r="H203" t="s">
        <v>75</v>
      </c>
      <c r="I203" t="s">
        <v>76</v>
      </c>
      <c r="J203" t="s">
        <v>77</v>
      </c>
      <c r="K203" t="s">
        <v>78</v>
      </c>
      <c r="L203" t="s">
        <v>825</v>
      </c>
      <c r="M203" t="s">
        <v>826</v>
      </c>
      <c r="N203" t="s">
        <v>827</v>
      </c>
      <c r="O203" t="s">
        <v>109</v>
      </c>
      <c r="P203" t="str">
        <f>"INV-00118410 00118379 CT095289"</f>
        <v>INV-00118410 00118379 CT095289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57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2.2999999999999998</v>
      </c>
      <c r="BJ203">
        <v>6</v>
      </c>
      <c r="BK203">
        <v>6</v>
      </c>
      <c r="BL203">
        <v>195.12</v>
      </c>
      <c r="BM203">
        <v>29.27</v>
      </c>
      <c r="BN203">
        <v>224.39</v>
      </c>
      <c r="BO203">
        <v>224.39</v>
      </c>
      <c r="BQ203" t="s">
        <v>828</v>
      </c>
      <c r="BR203" t="s">
        <v>84</v>
      </c>
      <c r="BS203" t="s">
        <v>104</v>
      </c>
      <c r="BV203" t="s">
        <v>90</v>
      </c>
      <c r="BY203">
        <v>29866.73</v>
      </c>
      <c r="CC203" t="s">
        <v>826</v>
      </c>
      <c r="CD203">
        <v>2745</v>
      </c>
      <c r="CE203" t="s">
        <v>145</v>
      </c>
      <c r="CI203">
        <v>2</v>
      </c>
      <c r="CJ203" t="s">
        <v>104</v>
      </c>
      <c r="CK203">
        <v>43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"GAB2026624"</f>
        <v>GAB2026624</v>
      </c>
      <c r="F204" s="3">
        <v>45819</v>
      </c>
      <c r="G204">
        <v>202603</v>
      </c>
      <c r="H204" t="s">
        <v>75</v>
      </c>
      <c r="I204" t="s">
        <v>76</v>
      </c>
      <c r="J204" t="s">
        <v>77</v>
      </c>
      <c r="K204" t="s">
        <v>78</v>
      </c>
      <c r="L204" t="s">
        <v>75</v>
      </c>
      <c r="M204" t="s">
        <v>76</v>
      </c>
      <c r="N204" t="s">
        <v>829</v>
      </c>
      <c r="O204" t="s">
        <v>109</v>
      </c>
      <c r="P204" t="str">
        <f>"00118430 094900               "</f>
        <v xml:space="preserve">00118430 094900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31.18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2.6</v>
      </c>
      <c r="BJ204">
        <v>8.1</v>
      </c>
      <c r="BK204">
        <v>9</v>
      </c>
      <c r="BL204">
        <v>109.27</v>
      </c>
      <c r="BM204">
        <v>16.39</v>
      </c>
      <c r="BN204">
        <v>125.66</v>
      </c>
      <c r="BO204">
        <v>125.66</v>
      </c>
      <c r="BQ204" t="s">
        <v>830</v>
      </c>
      <c r="BR204" t="s">
        <v>84</v>
      </c>
      <c r="BS204" t="s">
        <v>104</v>
      </c>
      <c r="BV204" t="s">
        <v>90</v>
      </c>
      <c r="BY204">
        <v>40650.480000000003</v>
      </c>
      <c r="CC204" t="s">
        <v>76</v>
      </c>
      <c r="CD204">
        <v>7579</v>
      </c>
      <c r="CE204" t="s">
        <v>831</v>
      </c>
      <c r="CI204">
        <v>1</v>
      </c>
      <c r="CJ204" t="s">
        <v>104</v>
      </c>
      <c r="CK204">
        <v>42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"GAB2026625"</f>
        <v>GAB2026625</v>
      </c>
      <c r="F205" s="3">
        <v>45819</v>
      </c>
      <c r="G205">
        <v>202603</v>
      </c>
      <c r="H205" t="s">
        <v>75</v>
      </c>
      <c r="I205" t="s">
        <v>76</v>
      </c>
      <c r="J205" t="s">
        <v>77</v>
      </c>
      <c r="K205" t="s">
        <v>78</v>
      </c>
      <c r="L205" t="s">
        <v>112</v>
      </c>
      <c r="M205" t="s">
        <v>113</v>
      </c>
      <c r="N205" t="s">
        <v>832</v>
      </c>
      <c r="O205" t="s">
        <v>109</v>
      </c>
      <c r="P205" t="str">
        <f>"00118433 094830               "</f>
        <v xml:space="preserve">00118433 094830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40.409999999999997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7.5</v>
      </c>
      <c r="BJ205">
        <v>11.8</v>
      </c>
      <c r="BK205">
        <v>12</v>
      </c>
      <c r="BL205">
        <v>139.96</v>
      </c>
      <c r="BM205">
        <v>20.99</v>
      </c>
      <c r="BN205">
        <v>160.94999999999999</v>
      </c>
      <c r="BO205">
        <v>160.94999999999999</v>
      </c>
      <c r="BQ205" t="s">
        <v>833</v>
      </c>
      <c r="BR205" t="s">
        <v>84</v>
      </c>
      <c r="BS205" t="s">
        <v>104</v>
      </c>
      <c r="BV205" t="s">
        <v>90</v>
      </c>
      <c r="BY205">
        <v>59148.18</v>
      </c>
      <c r="CC205" t="s">
        <v>113</v>
      </c>
      <c r="CD205">
        <v>152</v>
      </c>
      <c r="CE205" t="s">
        <v>834</v>
      </c>
      <c r="CI205">
        <v>3</v>
      </c>
      <c r="CJ205" t="s">
        <v>104</v>
      </c>
      <c r="CK205">
        <v>41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"GAB2026626"</f>
        <v>GAB2026626</v>
      </c>
      <c r="F206" s="3">
        <v>45819</v>
      </c>
      <c r="G206">
        <v>202603</v>
      </c>
      <c r="H206" t="s">
        <v>75</v>
      </c>
      <c r="I206" t="s">
        <v>76</v>
      </c>
      <c r="J206" t="s">
        <v>77</v>
      </c>
      <c r="K206" t="s">
        <v>78</v>
      </c>
      <c r="L206" t="s">
        <v>182</v>
      </c>
      <c r="M206" t="s">
        <v>183</v>
      </c>
      <c r="N206" t="s">
        <v>835</v>
      </c>
      <c r="O206" t="s">
        <v>109</v>
      </c>
      <c r="P206" t="str">
        <f>"00118434 094759               "</f>
        <v xml:space="preserve">00118434 094759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40.409999999999997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2.8</v>
      </c>
      <c r="BJ206">
        <v>6</v>
      </c>
      <c r="BK206">
        <v>6</v>
      </c>
      <c r="BL206">
        <v>139.96</v>
      </c>
      <c r="BM206">
        <v>20.99</v>
      </c>
      <c r="BN206">
        <v>160.94999999999999</v>
      </c>
      <c r="BO206">
        <v>160.94999999999999</v>
      </c>
      <c r="BQ206" t="s">
        <v>836</v>
      </c>
      <c r="BR206" t="s">
        <v>84</v>
      </c>
      <c r="BS206" t="s">
        <v>104</v>
      </c>
      <c r="BV206" t="s">
        <v>90</v>
      </c>
      <c r="BY206">
        <v>30156.799999999999</v>
      </c>
      <c r="CC206" t="s">
        <v>183</v>
      </c>
      <c r="CD206">
        <v>4001</v>
      </c>
      <c r="CE206" t="s">
        <v>713</v>
      </c>
      <c r="CI206">
        <v>3</v>
      </c>
      <c r="CJ206" t="s">
        <v>104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"GAB2026611"</f>
        <v>GAB2026611</v>
      </c>
      <c r="F207" s="3">
        <v>45819</v>
      </c>
      <c r="G207">
        <v>202603</v>
      </c>
      <c r="H207" t="s">
        <v>75</v>
      </c>
      <c r="I207" t="s">
        <v>76</v>
      </c>
      <c r="J207" t="s">
        <v>77</v>
      </c>
      <c r="K207" t="s">
        <v>78</v>
      </c>
      <c r="L207" t="s">
        <v>310</v>
      </c>
      <c r="M207" t="s">
        <v>311</v>
      </c>
      <c r="N207" t="s">
        <v>652</v>
      </c>
      <c r="O207" t="s">
        <v>82</v>
      </c>
      <c r="P207" t="str">
        <f>"00118409 095319               "</f>
        <v xml:space="preserve">00118409 095319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26.12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16.739999999999998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2.4</v>
      </c>
      <c r="BK207">
        <v>2.5</v>
      </c>
      <c r="BL207">
        <v>103.6</v>
      </c>
      <c r="BM207">
        <v>15.54</v>
      </c>
      <c r="BN207">
        <v>119.14</v>
      </c>
      <c r="BO207">
        <v>119.14</v>
      </c>
      <c r="BQ207" t="s">
        <v>837</v>
      </c>
      <c r="BR207" t="s">
        <v>84</v>
      </c>
      <c r="BS207" t="s">
        <v>104</v>
      </c>
      <c r="BV207" t="s">
        <v>90</v>
      </c>
      <c r="BY207">
        <v>12036.02</v>
      </c>
      <c r="BZ207" t="s">
        <v>505</v>
      </c>
      <c r="CC207" t="s">
        <v>311</v>
      </c>
      <c r="CD207">
        <v>1863</v>
      </c>
      <c r="CE207" t="s">
        <v>514</v>
      </c>
      <c r="CI207">
        <v>0</v>
      </c>
      <c r="CJ207">
        <v>0</v>
      </c>
      <c r="CK207">
        <v>21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"GAB2026612"</f>
        <v>GAB2026612</v>
      </c>
      <c r="F208" s="3">
        <v>45819</v>
      </c>
      <c r="G208">
        <v>202603</v>
      </c>
      <c r="H208" t="s">
        <v>75</v>
      </c>
      <c r="I208" t="s">
        <v>76</v>
      </c>
      <c r="J208" t="s">
        <v>77</v>
      </c>
      <c r="K208" t="s">
        <v>78</v>
      </c>
      <c r="L208" t="s">
        <v>304</v>
      </c>
      <c r="M208" t="s">
        <v>305</v>
      </c>
      <c r="N208" t="s">
        <v>838</v>
      </c>
      <c r="O208" t="s">
        <v>82</v>
      </c>
      <c r="P208" t="str">
        <f>"00118411 095309               "</f>
        <v xml:space="preserve">00118411 095309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26.12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2.4</v>
      </c>
      <c r="BK208">
        <v>2.5</v>
      </c>
      <c r="BL208">
        <v>86.86</v>
      </c>
      <c r="BM208">
        <v>13.03</v>
      </c>
      <c r="BN208">
        <v>99.89</v>
      </c>
      <c r="BO208">
        <v>99.89</v>
      </c>
      <c r="BR208" t="s">
        <v>84</v>
      </c>
      <c r="BS208" t="s">
        <v>104</v>
      </c>
      <c r="BV208" t="s">
        <v>90</v>
      </c>
      <c r="BY208">
        <v>11901.12</v>
      </c>
      <c r="BZ208" t="s">
        <v>87</v>
      </c>
      <c r="CC208" t="s">
        <v>305</v>
      </c>
      <c r="CD208">
        <v>1500</v>
      </c>
      <c r="CE208" t="s">
        <v>475</v>
      </c>
      <c r="CI208">
        <v>1</v>
      </c>
      <c r="CJ208" t="s">
        <v>104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"GAB2026613"</f>
        <v>GAB2026613</v>
      </c>
      <c r="F209" s="3">
        <v>45819</v>
      </c>
      <c r="G209">
        <v>202603</v>
      </c>
      <c r="H209" t="s">
        <v>75</v>
      </c>
      <c r="I209" t="s">
        <v>76</v>
      </c>
      <c r="J209" t="s">
        <v>77</v>
      </c>
      <c r="K209" t="s">
        <v>78</v>
      </c>
      <c r="L209" t="s">
        <v>426</v>
      </c>
      <c r="M209" t="s">
        <v>427</v>
      </c>
      <c r="N209" t="s">
        <v>839</v>
      </c>
      <c r="O209" t="s">
        <v>82</v>
      </c>
      <c r="P209" t="str">
        <f>"00118416 095318               "</f>
        <v xml:space="preserve">00118416 095318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26.12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2.1</v>
      </c>
      <c r="BK209">
        <v>2.5</v>
      </c>
      <c r="BL209">
        <v>86.86</v>
      </c>
      <c r="BM209">
        <v>13.03</v>
      </c>
      <c r="BN209">
        <v>99.89</v>
      </c>
      <c r="BO209">
        <v>99.89</v>
      </c>
      <c r="BQ209" t="s">
        <v>840</v>
      </c>
      <c r="BR209" t="s">
        <v>84</v>
      </c>
      <c r="BS209" t="s">
        <v>104</v>
      </c>
      <c r="BV209" t="s">
        <v>90</v>
      </c>
      <c r="BY209">
        <v>10515.2</v>
      </c>
      <c r="BZ209" t="s">
        <v>87</v>
      </c>
      <c r="CC209" t="s">
        <v>427</v>
      </c>
      <c r="CD209">
        <v>1200</v>
      </c>
      <c r="CE209" t="s">
        <v>482</v>
      </c>
      <c r="CI209">
        <v>2</v>
      </c>
      <c r="CJ209" t="s">
        <v>104</v>
      </c>
      <c r="CK209">
        <v>21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"GAB2026614"</f>
        <v>GAB2026614</v>
      </c>
      <c r="F210" s="3">
        <v>45819</v>
      </c>
      <c r="G210">
        <v>202603</v>
      </c>
      <c r="H210" t="s">
        <v>75</v>
      </c>
      <c r="I210" t="s">
        <v>76</v>
      </c>
      <c r="J210" t="s">
        <v>77</v>
      </c>
      <c r="K210" t="s">
        <v>78</v>
      </c>
      <c r="L210" t="s">
        <v>189</v>
      </c>
      <c r="M210" t="s">
        <v>190</v>
      </c>
      <c r="N210" t="s">
        <v>191</v>
      </c>
      <c r="O210" t="s">
        <v>82</v>
      </c>
      <c r="P210" t="str">
        <f>"00118417 095324               "</f>
        <v xml:space="preserve">00118417 095324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49.63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2.2999999999999998</v>
      </c>
      <c r="BK210">
        <v>2.5</v>
      </c>
      <c r="BL210">
        <v>165.05</v>
      </c>
      <c r="BM210">
        <v>24.76</v>
      </c>
      <c r="BN210">
        <v>189.81</v>
      </c>
      <c r="BO210">
        <v>189.81</v>
      </c>
      <c r="BQ210" t="s">
        <v>747</v>
      </c>
      <c r="BR210" t="s">
        <v>84</v>
      </c>
      <c r="BS210" t="s">
        <v>104</v>
      </c>
      <c r="BV210" t="s">
        <v>90</v>
      </c>
      <c r="BY210">
        <v>11700.68</v>
      </c>
      <c r="BZ210" t="s">
        <v>87</v>
      </c>
      <c r="CC210" t="s">
        <v>190</v>
      </c>
      <c r="CD210">
        <v>1900</v>
      </c>
      <c r="CE210" t="s">
        <v>514</v>
      </c>
      <c r="CI210">
        <v>1</v>
      </c>
      <c r="CJ210" t="s">
        <v>104</v>
      </c>
      <c r="CK210">
        <v>23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"GAB2026615"</f>
        <v>GAB2026615</v>
      </c>
      <c r="F211" s="3">
        <v>45819</v>
      </c>
      <c r="G211">
        <v>202603</v>
      </c>
      <c r="H211" t="s">
        <v>75</v>
      </c>
      <c r="I211" t="s">
        <v>76</v>
      </c>
      <c r="J211" t="s">
        <v>77</v>
      </c>
      <c r="K211" t="s">
        <v>78</v>
      </c>
      <c r="L211" t="s">
        <v>217</v>
      </c>
      <c r="M211" t="s">
        <v>218</v>
      </c>
      <c r="N211" t="s">
        <v>219</v>
      </c>
      <c r="O211" t="s">
        <v>82</v>
      </c>
      <c r="P211" t="str">
        <f>"00118418 095323               "</f>
        <v xml:space="preserve">00118418 095323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40.49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0.6</v>
      </c>
      <c r="BJ211">
        <v>1.8</v>
      </c>
      <c r="BK211">
        <v>2</v>
      </c>
      <c r="BL211">
        <v>134.65</v>
      </c>
      <c r="BM211">
        <v>20.2</v>
      </c>
      <c r="BN211">
        <v>154.85</v>
      </c>
      <c r="BO211">
        <v>154.85</v>
      </c>
      <c r="BQ211" t="s">
        <v>220</v>
      </c>
      <c r="BR211" t="s">
        <v>84</v>
      </c>
      <c r="BS211" t="s">
        <v>104</v>
      </c>
      <c r="BV211" t="s">
        <v>90</v>
      </c>
      <c r="BY211">
        <v>9028.7999999999993</v>
      </c>
      <c r="BZ211" t="s">
        <v>87</v>
      </c>
      <c r="CC211" t="s">
        <v>218</v>
      </c>
      <c r="CD211">
        <v>9459</v>
      </c>
      <c r="CE211" t="s">
        <v>841</v>
      </c>
      <c r="CI211">
        <v>2</v>
      </c>
      <c r="CJ211" t="s">
        <v>104</v>
      </c>
      <c r="CK211">
        <v>23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"GAB2026617"</f>
        <v>GAB2026617</v>
      </c>
      <c r="F212" s="3">
        <v>45819</v>
      </c>
      <c r="G212">
        <v>202603</v>
      </c>
      <c r="H212" t="s">
        <v>75</v>
      </c>
      <c r="I212" t="s">
        <v>76</v>
      </c>
      <c r="J212" t="s">
        <v>77</v>
      </c>
      <c r="K212" t="s">
        <v>78</v>
      </c>
      <c r="L212" t="s">
        <v>161</v>
      </c>
      <c r="M212" t="s">
        <v>162</v>
      </c>
      <c r="N212" t="s">
        <v>163</v>
      </c>
      <c r="O212" t="s">
        <v>82</v>
      </c>
      <c r="P212" t="str">
        <f>"00118420 095312               "</f>
        <v xml:space="preserve">00118420 095312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58.77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2.7</v>
      </c>
      <c r="BK212">
        <v>3</v>
      </c>
      <c r="BL212">
        <v>195.45</v>
      </c>
      <c r="BM212">
        <v>29.32</v>
      </c>
      <c r="BN212">
        <v>224.77</v>
      </c>
      <c r="BO212">
        <v>224.77</v>
      </c>
      <c r="BQ212" t="s">
        <v>842</v>
      </c>
      <c r="BR212" t="s">
        <v>84</v>
      </c>
      <c r="BS212" t="s">
        <v>104</v>
      </c>
      <c r="BV212" t="s">
        <v>90</v>
      </c>
      <c r="BY212">
        <v>13433</v>
      </c>
      <c r="BZ212" t="s">
        <v>87</v>
      </c>
      <c r="CC212" t="s">
        <v>162</v>
      </c>
      <c r="CD212">
        <v>300</v>
      </c>
      <c r="CE212" t="s">
        <v>514</v>
      </c>
      <c r="CI212">
        <v>2</v>
      </c>
      <c r="CJ212" t="s">
        <v>104</v>
      </c>
      <c r="CK212">
        <v>23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"GAB2026619"</f>
        <v>GAB2026619</v>
      </c>
      <c r="F213" s="3">
        <v>45819</v>
      </c>
      <c r="G213">
        <v>202603</v>
      </c>
      <c r="H213" t="s">
        <v>75</v>
      </c>
      <c r="I213" t="s">
        <v>76</v>
      </c>
      <c r="J213" t="s">
        <v>77</v>
      </c>
      <c r="K213" t="s">
        <v>78</v>
      </c>
      <c r="L213" t="s">
        <v>175</v>
      </c>
      <c r="M213" t="s">
        <v>176</v>
      </c>
      <c r="N213" t="s">
        <v>177</v>
      </c>
      <c r="O213" t="s">
        <v>82</v>
      </c>
      <c r="P213" t="str">
        <f>"00118425 095047               "</f>
        <v xml:space="preserve">00118425 095047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26.12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2.4</v>
      </c>
      <c r="BK213">
        <v>2.5</v>
      </c>
      <c r="BL213">
        <v>86.86</v>
      </c>
      <c r="BM213">
        <v>13.03</v>
      </c>
      <c r="BN213">
        <v>99.89</v>
      </c>
      <c r="BO213">
        <v>99.89</v>
      </c>
      <c r="BQ213" t="s">
        <v>178</v>
      </c>
      <c r="BR213" t="s">
        <v>84</v>
      </c>
      <c r="BS213" t="s">
        <v>104</v>
      </c>
      <c r="BV213" t="s">
        <v>90</v>
      </c>
      <c r="BY213">
        <v>11963.84</v>
      </c>
      <c r="BZ213" t="s">
        <v>87</v>
      </c>
      <c r="CC213" t="s">
        <v>176</v>
      </c>
      <c r="CD213">
        <v>1684</v>
      </c>
      <c r="CE213" t="s">
        <v>843</v>
      </c>
      <c r="CI213">
        <v>1</v>
      </c>
      <c r="CJ213" t="s">
        <v>104</v>
      </c>
      <c r="CK213">
        <v>21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"GAB2026620"</f>
        <v>GAB2026620</v>
      </c>
      <c r="F214" s="3">
        <v>45819</v>
      </c>
      <c r="G214">
        <v>202603</v>
      </c>
      <c r="H214" t="s">
        <v>75</v>
      </c>
      <c r="I214" t="s">
        <v>76</v>
      </c>
      <c r="J214" t="s">
        <v>77</v>
      </c>
      <c r="K214" t="s">
        <v>78</v>
      </c>
      <c r="L214" t="s">
        <v>106</v>
      </c>
      <c r="M214" t="s">
        <v>107</v>
      </c>
      <c r="N214" t="s">
        <v>844</v>
      </c>
      <c r="O214" t="s">
        <v>82</v>
      </c>
      <c r="P214" t="str">
        <f>"00118421 095317               "</f>
        <v xml:space="preserve">00118421 095317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31.34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2.6</v>
      </c>
      <c r="BK214">
        <v>3</v>
      </c>
      <c r="BL214">
        <v>104.22</v>
      </c>
      <c r="BM214">
        <v>15.63</v>
      </c>
      <c r="BN214">
        <v>119.85</v>
      </c>
      <c r="BO214">
        <v>119.85</v>
      </c>
      <c r="BQ214" t="s">
        <v>845</v>
      </c>
      <c r="BR214" t="s">
        <v>84</v>
      </c>
      <c r="BS214" t="s">
        <v>104</v>
      </c>
      <c r="BV214" t="s">
        <v>90</v>
      </c>
      <c r="BY214">
        <v>13215.74</v>
      </c>
      <c r="BZ214" t="s">
        <v>87</v>
      </c>
      <c r="CC214" t="s">
        <v>107</v>
      </c>
      <c r="CD214">
        <v>5241</v>
      </c>
      <c r="CE214" t="s">
        <v>181</v>
      </c>
      <c r="CI214">
        <v>1</v>
      </c>
      <c r="CJ214" t="s">
        <v>104</v>
      </c>
      <c r="CK214">
        <v>21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"GAB2026622"</f>
        <v>GAB2026622</v>
      </c>
      <c r="F215" s="3">
        <v>45819</v>
      </c>
      <c r="G215">
        <v>202603</v>
      </c>
      <c r="H215" t="s">
        <v>75</v>
      </c>
      <c r="I215" t="s">
        <v>76</v>
      </c>
      <c r="J215" t="s">
        <v>77</v>
      </c>
      <c r="K215" t="s">
        <v>78</v>
      </c>
      <c r="L215" t="s">
        <v>310</v>
      </c>
      <c r="M215" t="s">
        <v>311</v>
      </c>
      <c r="N215" t="s">
        <v>846</v>
      </c>
      <c r="O215" t="s">
        <v>82</v>
      </c>
      <c r="P215" t="str">
        <f>"00118429 095328               "</f>
        <v xml:space="preserve">00118429 095328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26.12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0.3</v>
      </c>
      <c r="BJ215">
        <v>2.5</v>
      </c>
      <c r="BK215">
        <v>2.5</v>
      </c>
      <c r="BL215">
        <v>86.86</v>
      </c>
      <c r="BM215">
        <v>13.03</v>
      </c>
      <c r="BN215">
        <v>99.89</v>
      </c>
      <c r="BO215">
        <v>99.89</v>
      </c>
      <c r="BQ215" t="s">
        <v>847</v>
      </c>
      <c r="BR215" t="s">
        <v>84</v>
      </c>
      <c r="BS215" t="s">
        <v>104</v>
      </c>
      <c r="BV215" t="s">
        <v>90</v>
      </c>
      <c r="BY215">
        <v>12496.1</v>
      </c>
      <c r="BZ215" t="s">
        <v>87</v>
      </c>
      <c r="CC215" t="s">
        <v>311</v>
      </c>
      <c r="CD215">
        <v>2021</v>
      </c>
      <c r="CE215" t="s">
        <v>774</v>
      </c>
      <c r="CI215">
        <v>1</v>
      </c>
      <c r="CJ215" t="s">
        <v>104</v>
      </c>
      <c r="CK215">
        <v>21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"GAB2026623"</f>
        <v>GAB2026623</v>
      </c>
      <c r="F216" s="3">
        <v>45819</v>
      </c>
      <c r="G216">
        <v>202603</v>
      </c>
      <c r="H216" t="s">
        <v>75</v>
      </c>
      <c r="I216" t="s">
        <v>76</v>
      </c>
      <c r="J216" t="s">
        <v>77</v>
      </c>
      <c r="K216" t="s">
        <v>78</v>
      </c>
      <c r="L216" t="s">
        <v>643</v>
      </c>
      <c r="M216" t="s">
        <v>644</v>
      </c>
      <c r="N216" t="s">
        <v>645</v>
      </c>
      <c r="O216" t="s">
        <v>82</v>
      </c>
      <c r="P216" t="str">
        <f>"00118428 095331               "</f>
        <v xml:space="preserve">00118428 095331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49.63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1.1000000000000001</v>
      </c>
      <c r="BJ216">
        <v>2.4</v>
      </c>
      <c r="BK216">
        <v>2.5</v>
      </c>
      <c r="BL216">
        <v>165.05</v>
      </c>
      <c r="BM216">
        <v>24.76</v>
      </c>
      <c r="BN216">
        <v>189.81</v>
      </c>
      <c r="BO216">
        <v>189.81</v>
      </c>
      <c r="BQ216" t="s">
        <v>593</v>
      </c>
      <c r="BR216" t="s">
        <v>84</v>
      </c>
      <c r="BS216" t="s">
        <v>104</v>
      </c>
      <c r="BV216" t="s">
        <v>90</v>
      </c>
      <c r="BY216">
        <v>12229.5</v>
      </c>
      <c r="BZ216" t="s">
        <v>87</v>
      </c>
      <c r="CC216" t="s">
        <v>644</v>
      </c>
      <c r="CD216">
        <v>250</v>
      </c>
      <c r="CE216" t="s">
        <v>493</v>
      </c>
      <c r="CI216">
        <v>2</v>
      </c>
      <c r="CJ216" t="s">
        <v>104</v>
      </c>
      <c r="CK216">
        <v>23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"GAB2026627"</f>
        <v>GAB2026627</v>
      </c>
      <c r="F217" s="3">
        <v>45819</v>
      </c>
      <c r="G217">
        <v>202603</v>
      </c>
      <c r="H217" t="s">
        <v>75</v>
      </c>
      <c r="I217" t="s">
        <v>76</v>
      </c>
      <c r="J217" t="s">
        <v>77</v>
      </c>
      <c r="K217" t="s">
        <v>78</v>
      </c>
      <c r="L217" t="s">
        <v>79</v>
      </c>
      <c r="M217" t="s">
        <v>80</v>
      </c>
      <c r="N217" t="s">
        <v>81</v>
      </c>
      <c r="O217" t="s">
        <v>82</v>
      </c>
      <c r="P217" t="str">
        <f>"00118437 095327               "</f>
        <v xml:space="preserve">00118437 095327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40.49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</v>
      </c>
      <c r="BK217">
        <v>2</v>
      </c>
      <c r="BL217">
        <v>134.65</v>
      </c>
      <c r="BM217">
        <v>20.2</v>
      </c>
      <c r="BN217">
        <v>154.85</v>
      </c>
      <c r="BO217">
        <v>154.85</v>
      </c>
      <c r="BQ217" t="s">
        <v>848</v>
      </c>
      <c r="BR217" t="s">
        <v>84</v>
      </c>
      <c r="BS217" t="s">
        <v>104</v>
      </c>
      <c r="BV217" t="s">
        <v>90</v>
      </c>
      <c r="BY217">
        <v>9751.9699999999993</v>
      </c>
      <c r="BZ217" t="s">
        <v>87</v>
      </c>
      <c r="CC217" t="s">
        <v>80</v>
      </c>
      <c r="CD217">
        <v>2515</v>
      </c>
      <c r="CE217" t="s">
        <v>482</v>
      </c>
      <c r="CI217">
        <v>1</v>
      </c>
      <c r="CJ217" t="s">
        <v>104</v>
      </c>
      <c r="CK217">
        <v>23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"GAB2026628"</f>
        <v>GAB2026628</v>
      </c>
      <c r="F218" s="3">
        <v>45819</v>
      </c>
      <c r="G218">
        <v>202603</v>
      </c>
      <c r="H218" t="s">
        <v>75</v>
      </c>
      <c r="I218" t="s">
        <v>76</v>
      </c>
      <c r="J218" t="s">
        <v>77</v>
      </c>
      <c r="K218" t="s">
        <v>78</v>
      </c>
      <c r="L218" t="s">
        <v>236</v>
      </c>
      <c r="M218" t="s">
        <v>237</v>
      </c>
      <c r="N218" t="s">
        <v>129</v>
      </c>
      <c r="O218" t="s">
        <v>82</v>
      </c>
      <c r="P218" t="str">
        <f>"00118438 095338               "</f>
        <v xml:space="preserve">00118438 095338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31.34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0.4</v>
      </c>
      <c r="BJ218">
        <v>2.6</v>
      </c>
      <c r="BK218">
        <v>3</v>
      </c>
      <c r="BL218">
        <v>104.22</v>
      </c>
      <c r="BM218">
        <v>15.63</v>
      </c>
      <c r="BN218">
        <v>119.85</v>
      </c>
      <c r="BO218">
        <v>119.85</v>
      </c>
      <c r="BR218" t="s">
        <v>84</v>
      </c>
      <c r="BS218" t="s">
        <v>104</v>
      </c>
      <c r="BV218" t="s">
        <v>90</v>
      </c>
      <c r="BY218">
        <v>13217.99</v>
      </c>
      <c r="BZ218" t="s">
        <v>87</v>
      </c>
      <c r="CC218" t="s">
        <v>237</v>
      </c>
      <c r="CD218">
        <v>157</v>
      </c>
      <c r="CE218" t="s">
        <v>507</v>
      </c>
      <c r="CI218">
        <v>1</v>
      </c>
      <c r="CJ218" t="s">
        <v>104</v>
      </c>
      <c r="CK218">
        <v>21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"GAB2026629"</f>
        <v>GAB2026629</v>
      </c>
      <c r="F219" s="3">
        <v>45819</v>
      </c>
      <c r="G219">
        <v>202603</v>
      </c>
      <c r="H219" t="s">
        <v>75</v>
      </c>
      <c r="I219" t="s">
        <v>76</v>
      </c>
      <c r="J219" t="s">
        <v>77</v>
      </c>
      <c r="K219" t="s">
        <v>78</v>
      </c>
      <c r="L219" t="s">
        <v>135</v>
      </c>
      <c r="M219" t="s">
        <v>136</v>
      </c>
      <c r="N219" t="s">
        <v>634</v>
      </c>
      <c r="O219" t="s">
        <v>82</v>
      </c>
      <c r="P219" t="str">
        <f>"00118439.419 095340.320       "</f>
        <v xml:space="preserve">00118439.419 095340.320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20.9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0.6</v>
      </c>
      <c r="BJ219">
        <v>1.6</v>
      </c>
      <c r="BK219">
        <v>2</v>
      </c>
      <c r="BL219">
        <v>69.5</v>
      </c>
      <c r="BM219">
        <v>10.43</v>
      </c>
      <c r="BN219">
        <v>79.930000000000007</v>
      </c>
      <c r="BO219">
        <v>79.930000000000007</v>
      </c>
      <c r="BQ219" t="s">
        <v>849</v>
      </c>
      <c r="BR219" t="s">
        <v>84</v>
      </c>
      <c r="BS219" t="s">
        <v>104</v>
      </c>
      <c r="BV219" t="s">
        <v>90</v>
      </c>
      <c r="BY219">
        <v>8227.23</v>
      </c>
      <c r="BZ219" t="s">
        <v>87</v>
      </c>
      <c r="CC219" t="s">
        <v>136</v>
      </c>
      <c r="CD219">
        <v>9301</v>
      </c>
      <c r="CE219" t="s">
        <v>850</v>
      </c>
      <c r="CI219">
        <v>2</v>
      </c>
      <c r="CJ219" t="s">
        <v>104</v>
      </c>
      <c r="CK219">
        <v>21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"GAB2026630"</f>
        <v>GAB2026630</v>
      </c>
      <c r="F220" s="3">
        <v>45819</v>
      </c>
      <c r="G220">
        <v>202603</v>
      </c>
      <c r="H220" t="s">
        <v>75</v>
      </c>
      <c r="I220" t="s">
        <v>76</v>
      </c>
      <c r="J220" t="s">
        <v>77</v>
      </c>
      <c r="K220" t="s">
        <v>78</v>
      </c>
      <c r="L220" t="s">
        <v>385</v>
      </c>
      <c r="M220" t="s">
        <v>385</v>
      </c>
      <c r="N220" t="s">
        <v>767</v>
      </c>
      <c r="O220" t="s">
        <v>82</v>
      </c>
      <c r="P220" t="str">
        <f>"00118436 095342               "</f>
        <v xml:space="preserve">00118436 095342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36.549999999999997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2.2999999999999998</v>
      </c>
      <c r="BK220">
        <v>2.5</v>
      </c>
      <c r="BL220">
        <v>121.54</v>
      </c>
      <c r="BM220">
        <v>18.23</v>
      </c>
      <c r="BN220">
        <v>139.77000000000001</v>
      </c>
      <c r="BO220">
        <v>139.77000000000001</v>
      </c>
      <c r="BQ220" t="s">
        <v>851</v>
      </c>
      <c r="BR220" t="s">
        <v>84</v>
      </c>
      <c r="BS220" t="s">
        <v>104</v>
      </c>
      <c r="BV220" t="s">
        <v>90</v>
      </c>
      <c r="BY220">
        <v>11536</v>
      </c>
      <c r="BZ220" t="s">
        <v>87</v>
      </c>
      <c r="CC220" t="s">
        <v>385</v>
      </c>
      <c r="CD220">
        <v>7646</v>
      </c>
      <c r="CE220" t="s">
        <v>94</v>
      </c>
      <c r="CI220">
        <v>1</v>
      </c>
      <c r="CJ220" t="s">
        <v>104</v>
      </c>
      <c r="CK220">
        <v>24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"GAB2026631"</f>
        <v>GAB2026631</v>
      </c>
      <c r="F221" s="3">
        <v>45819</v>
      </c>
      <c r="G221">
        <v>202603</v>
      </c>
      <c r="H221" t="s">
        <v>75</v>
      </c>
      <c r="I221" t="s">
        <v>76</v>
      </c>
      <c r="J221" t="s">
        <v>77</v>
      </c>
      <c r="K221" t="s">
        <v>78</v>
      </c>
      <c r="L221" t="s">
        <v>75</v>
      </c>
      <c r="M221" t="s">
        <v>76</v>
      </c>
      <c r="N221" t="s">
        <v>95</v>
      </c>
      <c r="O221" t="s">
        <v>82</v>
      </c>
      <c r="P221" t="str">
        <f>"00118435.422 095343.322       "</f>
        <v xml:space="preserve">00118435.422 095343.322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16.32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0.7</v>
      </c>
      <c r="BJ221">
        <v>1.6</v>
      </c>
      <c r="BK221">
        <v>2</v>
      </c>
      <c r="BL221">
        <v>54.28</v>
      </c>
      <c r="BM221">
        <v>8.14</v>
      </c>
      <c r="BN221">
        <v>62.42</v>
      </c>
      <c r="BO221">
        <v>62.42</v>
      </c>
      <c r="BQ221" t="s">
        <v>97</v>
      </c>
      <c r="BR221" t="s">
        <v>84</v>
      </c>
      <c r="BS221" t="s">
        <v>104</v>
      </c>
      <c r="BV221" t="s">
        <v>90</v>
      </c>
      <c r="BY221">
        <v>8235.15</v>
      </c>
      <c r="BZ221" t="s">
        <v>87</v>
      </c>
      <c r="CC221" t="s">
        <v>76</v>
      </c>
      <c r="CD221">
        <v>7800</v>
      </c>
      <c r="CE221" t="s">
        <v>751</v>
      </c>
      <c r="CI221">
        <v>1</v>
      </c>
      <c r="CJ221" t="s">
        <v>104</v>
      </c>
      <c r="CK221">
        <v>22</v>
      </c>
      <c r="CL22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sdrascd7-IENOMKE131308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2025-06-12T07:25:04Z</dcterms:created>
  <dcterms:modified xsi:type="dcterms:W3CDTF">2025-06-12T07:25:22Z</dcterms:modified>
</cp:coreProperties>
</file>