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AF132E1-16FC-4A0F-AC1A-B65B1B33D1B8}" xr6:coauthVersionLast="47" xr6:coauthVersionMax="47" xr10:uidLastSave="{00000000-0000-0000-0000-000000000000}"/>
  <bookViews>
    <workbookView xWindow="28680" yWindow="-120" windowWidth="20730" windowHeight="11040" xr2:uid="{6599ED18-9547-464A-898C-730B4DD7209E}"/>
  </bookViews>
  <sheets>
    <sheet name="sdrascd7-IESANPA137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8" i="1" l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<sst xmlns="http://schemas.openxmlformats.org/spreadsheetml/2006/main" count="3106" uniqueCount="614">
  <si>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</si>
  <si>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</si>
  <si>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</si>
  <si>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</si>
  <si>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</si>
  <si>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</si>
  <si>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</si>
  <si>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</si>
  <si>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</si>
  <si>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</si>
  <si>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</si>
  <si>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</si>
  <si>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</si>
  <si>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</si>
  <si>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</si>
  <si>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</si>
  <si>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</si>
  <si>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</si>
  <si>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</si>
  <si>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</si>
  <si>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</si>
  <si>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</si>
  <si>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</si>
  <si>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</si>
  <si>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</si>
  <si>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</si>
  <si>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</si>
  <si>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</si>
  <si>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</si>
  <si>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</si>
  <si>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</si>
  <si>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</si>
  <si>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</si>
  <si>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</si>
  <si>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</si>
  <si>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</si>
  <si>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</si>
  <si>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</si>
  <si>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</si>
  <si>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</si>
  <si>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</si>
  <si>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</si>
  <si>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</si>
  <si>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</si>
  <si>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</si>
  <si>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</si>
  <si>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</si>
  <si>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</si>
  <si>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</si>
  <si>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</si>
  <si>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</si>
  <si>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</si>
  <si>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</si>
  <si>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</si>
  <si>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</si>
  <si>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</si>
  <si>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</si>
  <si>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</si>
  <si>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</si>
  <si>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</si>
  <si>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</si>
  <si>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</si>
  <si>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</si>
  <si>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</si>
  <si>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</si>
  <si>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</si>
  <si>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</si>
  <si>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</si>
  <si>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</si>
  <si>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</si>
  <si>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</si>
  <si>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</si>
  <si>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</si>
  <si>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</si>
  <si>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</si>
  <si>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</si>
  <si>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</si>
  <si>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PRINT RUN                          </t>
  </si>
  <si>
    <t xml:space="preserve">                                   </t>
  </si>
  <si>
    <t>PORT3</t>
  </si>
  <si>
    <t>PORT ELIZABETH</t>
  </si>
  <si>
    <t xml:space="preserve">AVI FIELD MARKETING                </t>
  </si>
  <si>
    <t>DBC</t>
  </si>
  <si>
    <t>?</t>
  </si>
  <si>
    <t>CHANTEL MYBURGH</t>
  </si>
  <si>
    <t>SHIRLEY PETERS</t>
  </si>
  <si>
    <t>Mary</t>
  </si>
  <si>
    <t>yes</t>
  </si>
  <si>
    <t>FUE / doc</t>
  </si>
  <si>
    <t>POD received from cell 0715494036 M</t>
  </si>
  <si>
    <t>Boxes</t>
  </si>
  <si>
    <t>no</t>
  </si>
  <si>
    <t>CAPET</t>
  </si>
  <si>
    <t>CAPE TOWN</t>
  </si>
  <si>
    <t>DURBA</t>
  </si>
  <si>
    <t>DURBAN</t>
  </si>
  <si>
    <t xml:space="preserve">A.V.I DISTRIBUTION                 </t>
  </si>
  <si>
    <t>.</t>
  </si>
  <si>
    <t>CANDICE</t>
  </si>
  <si>
    <t>AYESHA</t>
  </si>
  <si>
    <t>POD received from cell 0659825059 M</t>
  </si>
  <si>
    <t>PARCEL</t>
  </si>
  <si>
    <t>EAST</t>
  </si>
  <si>
    <t>EAST LONDON</t>
  </si>
  <si>
    <t>ON1</t>
  </si>
  <si>
    <t>WARREN BAARTMAN</t>
  </si>
  <si>
    <t>MARY AFRICA</t>
  </si>
  <si>
    <t>gemma</t>
  </si>
  <si>
    <t>FUE / DOC</t>
  </si>
  <si>
    <t>POD received from cell 0658449507 M</t>
  </si>
  <si>
    <t xml:space="preserve">AVI                                </t>
  </si>
  <si>
    <t xml:space="preserve">I AND J JOUSE W-CAPE               </t>
  </si>
  <si>
    <t>ANITA</t>
  </si>
  <si>
    <t>THABANG</t>
  </si>
  <si>
    <t>Agnes</t>
  </si>
  <si>
    <t>POD received from cell 0617990218 M</t>
  </si>
  <si>
    <t xml:space="preserve">NATIONAL BRANDS LTD WESTMEAD       </t>
  </si>
  <si>
    <t>MOHAPI HADEBE</t>
  </si>
  <si>
    <t>DINEO</t>
  </si>
  <si>
    <t>k khumalo</t>
  </si>
  <si>
    <t>POD received from cell 0657406059 M</t>
  </si>
  <si>
    <t xml:space="preserve">NATIONAL BRANDS LTD DURBAN         </t>
  </si>
  <si>
    <t>FIKI</t>
  </si>
  <si>
    <t>DINGO</t>
  </si>
  <si>
    <t>fiona</t>
  </si>
  <si>
    <t xml:space="preserve">I J Trawlers ITSS department       </t>
  </si>
  <si>
    <t xml:space="preserve">AVI NATIONAL BRANDS - AVI ITSS     </t>
  </si>
  <si>
    <t>ON2</t>
  </si>
  <si>
    <t>Collect at Reception  - Morgan</t>
  </si>
  <si>
    <t>Marlon Manuel</t>
  </si>
  <si>
    <t>Morgan at Reception</t>
  </si>
  <si>
    <t>methembe</t>
  </si>
  <si>
    <t>POD received from cell 0729564722 M</t>
  </si>
  <si>
    <t>Box</t>
  </si>
  <si>
    <t xml:space="preserve">NATIONAL BRANDS LTD TEA DIV        </t>
  </si>
  <si>
    <t xml:space="preserve">Microchem lab                      </t>
  </si>
  <si>
    <t>Manager</t>
  </si>
  <si>
    <t>Nomvula</t>
  </si>
  <si>
    <t>Cyprian</t>
  </si>
  <si>
    <t>POD received from cell 0746644640 M</t>
  </si>
  <si>
    <t>Flyer</t>
  </si>
  <si>
    <t xml:space="preserve">AVI NATIONAL BRANDS                </t>
  </si>
  <si>
    <t>METHEMBE MICHAEL</t>
  </si>
  <si>
    <t>THEMBI</t>
  </si>
  <si>
    <t xml:space="preserve">NATIONAL BRAND LTD-TEA DEPT        </t>
  </si>
  <si>
    <t xml:space="preserve">MERIEUX NUTRI SCIENCES             </t>
  </si>
  <si>
    <t>SWIFT LAB</t>
  </si>
  <si>
    <t>NOMVULA</t>
  </si>
  <si>
    <t>ZEKE J</t>
  </si>
  <si>
    <t>POD received from cell 0660249196 M</t>
  </si>
  <si>
    <t>PINET</t>
  </si>
  <si>
    <t>PINETOWN</t>
  </si>
  <si>
    <t>OVERNIGHT EXP BY 10H30</t>
  </si>
  <si>
    <t>GRIFFITHS NGOBESE</t>
  </si>
  <si>
    <t>MPHO NYAPO</t>
  </si>
  <si>
    <t>ntomi</t>
  </si>
  <si>
    <t>POD received from cell 0780771530 M</t>
  </si>
  <si>
    <t xml:space="preserve">SHAVE   GIBSON PACKAGING           </t>
  </si>
  <si>
    <t>OVERNIGHT EXP BY..</t>
  </si>
  <si>
    <t>DESI MOODLEY</t>
  </si>
  <si>
    <t>Evashne</t>
  </si>
  <si>
    <t>POD received from cell 0790738153 M</t>
  </si>
  <si>
    <t>UITEN</t>
  </si>
  <si>
    <t>UITENHAGE</t>
  </si>
  <si>
    <t xml:space="preserve">NELSON MANDELA UNIVERSITY(MUSI     </t>
  </si>
  <si>
    <t>ECONOMY BUDGET CARGO</t>
  </si>
  <si>
    <t>KAYLA DOS SANTOS</t>
  </si>
  <si>
    <t>n bosman</t>
  </si>
  <si>
    <t>REAVI RYER</t>
  </si>
  <si>
    <t>UMHLA</t>
  </si>
  <si>
    <t>UMHLANGA ROCKS</t>
  </si>
  <si>
    <t xml:space="preserve">CIRO BEVARAGE SOLUTIONS-KZN        </t>
  </si>
  <si>
    <t>WAYNE LE AUS</t>
  </si>
  <si>
    <t>THABO</t>
  </si>
  <si>
    <t>Tim tim</t>
  </si>
  <si>
    <t>POD received from cell 0844020000 M</t>
  </si>
  <si>
    <t>PILLAY</t>
  </si>
  <si>
    <t>RAVI LYER</t>
  </si>
  <si>
    <t>PIET2</t>
  </si>
  <si>
    <t>PIETERSBURG</t>
  </si>
  <si>
    <t xml:space="preserve">CIRO POLOKWANE                     </t>
  </si>
  <si>
    <t>BUDGET CARGO</t>
  </si>
  <si>
    <t>GROENEWALD</t>
  </si>
  <si>
    <t>MARTON MANUOL</t>
  </si>
  <si>
    <t>MICHELLE</t>
  </si>
  <si>
    <t>Appointment required</t>
  </si>
  <si>
    <t>ptm</t>
  </si>
  <si>
    <t>0700</t>
  </si>
  <si>
    <t xml:space="preserve">Hoosain Jafar Private              </t>
  </si>
  <si>
    <t>PIET1</t>
  </si>
  <si>
    <t>PIETERMARITZBURG</t>
  </si>
  <si>
    <t xml:space="preserve">Umnotho Steel                      </t>
  </si>
  <si>
    <t>Shane Grantham</t>
  </si>
  <si>
    <t>Hoosain Jafar</t>
  </si>
  <si>
    <t>f grantham</t>
  </si>
  <si>
    <t>ssm</t>
  </si>
  <si>
    <t>BLOE1</t>
  </si>
  <si>
    <t>BLOEMFONTEIN</t>
  </si>
  <si>
    <t xml:space="preserve">LSS                                </t>
  </si>
  <si>
    <t>WOUTER ROS</t>
  </si>
  <si>
    <t>ZANELE MASILELA</t>
  </si>
  <si>
    <t>Themba</t>
  </si>
  <si>
    <t>HND / FUE / doc</t>
  </si>
  <si>
    <t>POD received from cell 0640621937 M</t>
  </si>
  <si>
    <t>PRETO</t>
  </si>
  <si>
    <t>PRETORIA</t>
  </si>
  <si>
    <t xml:space="preserve">AVI FIELD MARKET                   </t>
  </si>
  <si>
    <t>SONEY</t>
  </si>
  <si>
    <t>STEVEN TAYLAR</t>
  </si>
  <si>
    <t>aphiwe</t>
  </si>
  <si>
    <t>POD received from cell 0729919507 M</t>
  </si>
  <si>
    <t>0200</t>
  </si>
  <si>
    <t xml:space="preserve">I   J HOUSE W-CAPE                 </t>
  </si>
  <si>
    <t>ZETHEMBISO CHAGWE</t>
  </si>
  <si>
    <t>RAVI IYER</t>
  </si>
  <si>
    <t xml:space="preserve">FOODZONE                           </t>
  </si>
  <si>
    <t>ESTER LE ROUX</t>
  </si>
  <si>
    <t>FLYER</t>
  </si>
  <si>
    <t xml:space="preserve">BFC-W CAPE                         </t>
  </si>
  <si>
    <t>OVERNIGHT EXP.</t>
  </si>
  <si>
    <t>ANGEL MAKHUBO</t>
  </si>
  <si>
    <t>JUANITA</t>
  </si>
  <si>
    <t>POD received from cell 0761265903 M</t>
  </si>
  <si>
    <t xml:space="preserve">SHAVE   GIBSON                     </t>
  </si>
  <si>
    <t>OVERNIGHT EX</t>
  </si>
  <si>
    <t>NA</t>
  </si>
  <si>
    <t>Lindi</t>
  </si>
  <si>
    <t xml:space="preserve">AVI rosslyn                        </t>
  </si>
  <si>
    <t xml:space="preserve">indigo brands                      </t>
  </si>
  <si>
    <t>juan smith</t>
  </si>
  <si>
    <t>sonay kaas</t>
  </si>
  <si>
    <t>Gcali</t>
  </si>
  <si>
    <t>POD received from cell 0641377685 M</t>
  </si>
  <si>
    <t xml:space="preserve">INDIGO COSMETICS W-CAPE            </t>
  </si>
  <si>
    <t>OVERNIGHT EXP</t>
  </si>
  <si>
    <t>NAZLIYAH GAMIET JOHN</t>
  </si>
  <si>
    <t>CELINE MACQUET</t>
  </si>
  <si>
    <t>Vuke</t>
  </si>
  <si>
    <t xml:space="preserve">PEP AFRICA                         </t>
  </si>
  <si>
    <t>OVERNIGHT EXP @13H00</t>
  </si>
  <si>
    <t>LIZAANE BENJAMIN</t>
  </si>
  <si>
    <t>SCOTT CRAWFORD</t>
  </si>
  <si>
    <t>Valentino</t>
  </si>
  <si>
    <t>POD received from cell 0763378994 M</t>
  </si>
  <si>
    <t>ELVIS PILLAY</t>
  </si>
  <si>
    <t>Kroger</t>
  </si>
  <si>
    <t xml:space="preserve">Microchem                          </t>
  </si>
  <si>
    <t>SDX</t>
  </si>
  <si>
    <t>MBULELO RAMALATA</t>
  </si>
  <si>
    <t>STEFANO</t>
  </si>
  <si>
    <t>Late Linehaul Delayed Beyond Skynet Control</t>
  </si>
  <si>
    <t>TAZ</t>
  </si>
  <si>
    <t>DSD / FUE / doc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</si>
  <si>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</si>
  <si>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</si>
  <si>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</si>
  <si>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</si>
  <si>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</si>
  <si>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</si>
  <si>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NONHLANHLA</t>
  </si>
  <si>
    <t>MIKE</t>
  </si>
  <si>
    <t xml:space="preserve">PARCEL                                            </t>
  </si>
  <si>
    <t>GEORG</t>
  </si>
  <si>
    <t>GEORGE</t>
  </si>
  <si>
    <t xml:space="preserve">ALI FIELD MARKTING                 </t>
  </si>
  <si>
    <t xml:space="preserve">AVI FIELDMARTKING                  </t>
  </si>
  <si>
    <t>CHANTEL MYBURG</t>
  </si>
  <si>
    <t>TANYA HARTMAN</t>
  </si>
  <si>
    <t>mary</t>
  </si>
  <si>
    <t>POD received from cell 0793098518 M</t>
  </si>
  <si>
    <t xml:space="preserve">MICROCHEM                          </t>
  </si>
  <si>
    <t xml:space="preserve">ENTYCE BEVARAGES - NATIONAL BR     </t>
  </si>
  <si>
    <t>Collection of 2 Cooler boxes</t>
  </si>
  <si>
    <t>MOREMI MOLEPO</t>
  </si>
  <si>
    <t>LAZARN</t>
  </si>
  <si>
    <t>CHANTEL</t>
  </si>
  <si>
    <t>LEON</t>
  </si>
  <si>
    <t xml:space="preserve">CONSTANTIA FLEX                    </t>
  </si>
  <si>
    <t>SAM RIKESH</t>
  </si>
  <si>
    <t>DINEO M</t>
  </si>
  <si>
    <t>morris</t>
  </si>
  <si>
    <t xml:space="preserve">AVI NATIONAL BRANDS LTD            </t>
  </si>
  <si>
    <t xml:space="preserve">NEW ERA PACKAGING                  </t>
  </si>
  <si>
    <t>PETER HAMMOND</t>
  </si>
  <si>
    <t>marian</t>
  </si>
  <si>
    <t>POD received from cell 0843672221 M</t>
  </si>
  <si>
    <t xml:space="preserve">SIYAKHA IMPERIAL PRINTING CO       </t>
  </si>
  <si>
    <t>CLAUDETEE CHETTY</t>
  </si>
  <si>
    <t>miston</t>
  </si>
  <si>
    <t xml:space="preserve">I J HOUSE W-CAPE                   </t>
  </si>
  <si>
    <t>ANITA MANUS</t>
  </si>
  <si>
    <t>THABANGU DAU</t>
  </si>
  <si>
    <t>agnes</t>
  </si>
  <si>
    <t>EAR / FUE / DOC</t>
  </si>
  <si>
    <t xml:space="preserve">PRIONTEX                           </t>
  </si>
  <si>
    <t>MIDRA</t>
  </si>
  <si>
    <t>MIDRAND</t>
  </si>
  <si>
    <t>SARAH BRAUNS</t>
  </si>
  <si>
    <t>SABALI</t>
  </si>
  <si>
    <t xml:space="preserve">CHAMELEON                          </t>
  </si>
  <si>
    <t>CHAMELEON</t>
  </si>
  <si>
    <t>ASTEERA</t>
  </si>
  <si>
    <t xml:space="preserve">National Brands DC                 </t>
  </si>
  <si>
    <t>Collect from Security and bring empty flyer bag -</t>
  </si>
  <si>
    <t>Paul Nhlapo</t>
  </si>
  <si>
    <t>ZAHIDA ADAM</t>
  </si>
  <si>
    <t xml:space="preserve">I J TABLE BAY HARBOUR              </t>
  </si>
  <si>
    <t>GERSHWIN NICHOLSON</t>
  </si>
  <si>
    <t>MARLON MANUEL</t>
  </si>
  <si>
    <t>Tandie</t>
  </si>
  <si>
    <t>POD received from cell 0616034769 M</t>
  </si>
  <si>
    <t xml:space="preserve">MEDICLINIC PIETERMARITZBURG        </t>
  </si>
  <si>
    <t>BRENDON</t>
  </si>
  <si>
    <t>SHAMIL</t>
  </si>
  <si>
    <t>Christina</t>
  </si>
  <si>
    <t>POD received from cell 0782274968 M</t>
  </si>
  <si>
    <t>MOSSE</t>
  </si>
  <si>
    <t>MOSSEL BAY</t>
  </si>
  <si>
    <t xml:space="preserve">BAYVIEW PVT HOSPITAL               </t>
  </si>
  <si>
    <t>yvonne</t>
  </si>
  <si>
    <t xml:space="preserve">AVIFIELD MARKETING                 </t>
  </si>
  <si>
    <t>NELSP</t>
  </si>
  <si>
    <t>NELSPRUIT</t>
  </si>
  <si>
    <t xml:space="preserve">AVI FM NELSPRUIT                   </t>
  </si>
  <si>
    <t>COST CENTER 11982270FM INLAND EAST</t>
  </si>
  <si>
    <t>LUCKY MATSANE</t>
  </si>
  <si>
    <t>N GAMA</t>
  </si>
  <si>
    <t>Returned to sender on waybill</t>
  </si>
  <si>
    <t>Consignee not available)</t>
  </si>
  <si>
    <t>SYSTEM</t>
  </si>
  <si>
    <t>Returned to sender on waybill number R00</t>
  </si>
  <si>
    <t>CANDICE MURISON</t>
  </si>
  <si>
    <t>THABO MAKHUBELE</t>
  </si>
  <si>
    <t>Hanela</t>
  </si>
  <si>
    <t xml:space="preserve">CIRO BEVERAGE SOLUTIONS-NLP MP     </t>
  </si>
  <si>
    <t>OVERNIGHT</t>
  </si>
  <si>
    <t>AZELLO JANSEN VAN RENSBURG</t>
  </si>
  <si>
    <t>azella</t>
  </si>
  <si>
    <t>POD received from cell 0725899200 M</t>
  </si>
  <si>
    <t>DINEO MASHIANE</t>
  </si>
  <si>
    <t xml:space="preserve">CIRO BEVERAGE SOLUTIONS W CAPE     </t>
  </si>
  <si>
    <t>KAMANI PATTIER</t>
  </si>
  <si>
    <t>Clayton</t>
  </si>
  <si>
    <t>Split shipment</t>
  </si>
  <si>
    <t>jam</t>
  </si>
  <si>
    <t>POD received from cell 0716643675 M</t>
  </si>
  <si>
    <t xml:space="preserve">NATIONAL BRANDS LTD                </t>
  </si>
  <si>
    <t>NEVILLE RUDMAN</t>
  </si>
  <si>
    <t>thia</t>
  </si>
  <si>
    <t>POD received from cell 0763210788 M</t>
  </si>
  <si>
    <t xml:space="preserve">NATIONAL BRANDS LTD REDHILL        </t>
  </si>
  <si>
    <t>DERRICK KNOESEN</t>
  </si>
  <si>
    <t>m reinach</t>
  </si>
  <si>
    <t>ntm</t>
  </si>
  <si>
    <t>POD received from cell 0619955001 M</t>
  </si>
  <si>
    <t xml:space="preserve">NATIONAL BRANDS FM PE              </t>
  </si>
  <si>
    <t>ASHLEY WILCOX</t>
  </si>
  <si>
    <t>POD received from cell 0814739791 M</t>
  </si>
  <si>
    <t xml:space="preserve">I AND J TABLE BAY HARBOUR          </t>
  </si>
  <si>
    <t>CLIVE JONES</t>
  </si>
  <si>
    <t>BOTSHELO</t>
  </si>
  <si>
    <t>Morgan</t>
  </si>
  <si>
    <t>NGF</t>
  </si>
  <si>
    <t>MARLON</t>
  </si>
  <si>
    <t xml:space="preserve">NATIONAL BRANDS LTD-DURBAN         </t>
  </si>
  <si>
    <t>FIONA</t>
  </si>
  <si>
    <t>POD received from cell 0682690407 M</t>
  </si>
  <si>
    <t xml:space="preserve">INDINGO COSMETICS W-CAPE           </t>
  </si>
  <si>
    <t>PRETORIUS</t>
  </si>
  <si>
    <t>Heath</t>
  </si>
  <si>
    <t xml:space="preserve">CIRO BEVERAGE SOLUTIONS KZN        </t>
  </si>
  <si>
    <t>ADELE PIETERSE</t>
  </si>
  <si>
    <t>vigesha</t>
  </si>
  <si>
    <t>lazaan</t>
  </si>
  <si>
    <t>POD received from cell 0612301350 M</t>
  </si>
  <si>
    <t xml:space="preserve">Spitz EL                           </t>
  </si>
  <si>
    <t>Collect from Security Mizizi 0735832304</t>
  </si>
  <si>
    <t>Mation</t>
  </si>
  <si>
    <t>Mizizi Security</t>
  </si>
  <si>
    <t>ntlantla</t>
  </si>
  <si>
    <t>NEWCA</t>
  </si>
  <si>
    <t>NEWCASTLE</t>
  </si>
  <si>
    <t xml:space="preserve">SKYNET                             </t>
  </si>
  <si>
    <t xml:space="preserve">UMNOTHO STEEL                      </t>
  </si>
  <si>
    <t>SHANE</t>
  </si>
  <si>
    <t>Marvin</t>
  </si>
  <si>
    <t>POD received from cell 0823051341 M</t>
  </si>
  <si>
    <t xml:space="preserve">FRESENIUS KABI BAAN SA             </t>
  </si>
  <si>
    <t>YOLANDE</t>
  </si>
  <si>
    <t>H brown</t>
  </si>
  <si>
    <t>POD received from cell 0639727870 M</t>
  </si>
  <si>
    <t>MAGS</t>
  </si>
  <si>
    <t>pupa</t>
  </si>
  <si>
    <t xml:space="preserve">GEORGE PROVINCIAL HOSPITAL         </t>
  </si>
  <si>
    <t>MELISSA</t>
  </si>
  <si>
    <t>GRANVILLE</t>
  </si>
  <si>
    <t xml:space="preserve">GBR                                </t>
  </si>
  <si>
    <t>Claire</t>
  </si>
  <si>
    <t>POD received from cell 0723748549 M</t>
  </si>
  <si>
    <t>WINSTON</t>
  </si>
  <si>
    <t>kershan</t>
  </si>
  <si>
    <t>ECONOMY ROAD</t>
  </si>
  <si>
    <t>RODNEY NORMAN</t>
  </si>
  <si>
    <t>Mangele</t>
  </si>
  <si>
    <t>lucky</t>
  </si>
  <si>
    <t xml:space="preserve">DISCHEM                            </t>
  </si>
  <si>
    <t>NOX</t>
  </si>
  <si>
    <t>rendani</t>
  </si>
  <si>
    <t>POD received from cell 0692110496 M</t>
  </si>
  <si>
    <t xml:space="preserve">NETCARE PARKLANDS HOSPITAL         </t>
  </si>
  <si>
    <t>HELEN</t>
  </si>
  <si>
    <t>Helen</t>
  </si>
  <si>
    <t>POD received from cell 0832372623 M</t>
  </si>
  <si>
    <t>ANITA M</t>
  </si>
  <si>
    <t>THABANG D</t>
  </si>
  <si>
    <t>crystal</t>
  </si>
  <si>
    <t xml:space="preserve">SUE ADAMS                          </t>
  </si>
  <si>
    <t>GERMI</t>
  </si>
  <si>
    <t>GERMISTON</t>
  </si>
  <si>
    <t xml:space="preserve">ACKERMAN - PORTIA                  </t>
  </si>
  <si>
    <t>Driver to hoot at gate to collect -Bring flyer bag</t>
  </si>
  <si>
    <t>PORTIA</t>
  </si>
  <si>
    <t>SUE ADAMS</t>
  </si>
  <si>
    <t>portia</t>
  </si>
  <si>
    <t>PED</t>
  </si>
  <si>
    <t>POD received from cell 0814578142 M</t>
  </si>
  <si>
    <t>RICHA</t>
  </si>
  <si>
    <t>RICHARDS BAY</t>
  </si>
  <si>
    <t xml:space="preserve">ATM SOLUTIONS                      </t>
  </si>
  <si>
    <t>SBONISO</t>
  </si>
  <si>
    <t>YASHEN</t>
  </si>
  <si>
    <t>sboniso</t>
  </si>
  <si>
    <t>POD received from cell 0622541956 M</t>
  </si>
  <si>
    <t>GRIFFITH NGOBESE</t>
  </si>
  <si>
    <t>LERATO NOLO</t>
  </si>
  <si>
    <t>kerusha</t>
  </si>
  <si>
    <t>SATURDAY DELIVERY-17 08 2024</t>
  </si>
  <si>
    <t>FIKI DLAMINI</t>
  </si>
  <si>
    <t>PHUMEZA</t>
  </si>
  <si>
    <t xml:space="preserve">NATIONAL BRANDS LTD-REDHILL        </t>
  </si>
  <si>
    <t>WENDY MADLALA</t>
  </si>
  <si>
    <t>KHULEKENI</t>
  </si>
  <si>
    <t xml:space="preserve">FRESENIUS KABI MAN SA              </t>
  </si>
  <si>
    <t>h  breed</t>
  </si>
  <si>
    <t xml:space="preserve">NATIONAL BRANDS LTD BLM            </t>
  </si>
  <si>
    <t>SENATE</t>
  </si>
  <si>
    <t>KERSHNIE MOODLEY</t>
  </si>
  <si>
    <t>senate</t>
  </si>
  <si>
    <t xml:space="preserve">AVI NATONAL BRANDS                 </t>
  </si>
  <si>
    <t>STANF</t>
  </si>
  <si>
    <t>STANDFORD</t>
  </si>
  <si>
    <t xml:space="preserve">I   J LIMITED                      </t>
  </si>
  <si>
    <t>LUVUYO SEPTEMBER</t>
  </si>
  <si>
    <t>khanyile security</t>
  </si>
  <si>
    <t>Company Closed</t>
  </si>
  <si>
    <t>POD received from cell 0797182636 M</t>
  </si>
  <si>
    <t xml:space="preserve">I   J TABLE BAY HARBOUR            </t>
  </si>
  <si>
    <t>ASHLEIGH JOSEPHUS</t>
  </si>
  <si>
    <t>tandie</t>
  </si>
  <si>
    <t>CALLAN</t>
  </si>
  <si>
    <t>Ndlebe</t>
  </si>
  <si>
    <t xml:space="preserve">INDIGO COSMETICS W-CXAPE           </t>
  </si>
  <si>
    <t>BOTSHELO MASHIANE</t>
  </si>
  <si>
    <t xml:space="preserve">ELDIARIO TRADERS T A PRIONTEX      </t>
  </si>
  <si>
    <t>NICO STRYDOM</t>
  </si>
  <si>
    <t>nico</t>
  </si>
  <si>
    <t xml:space="preserve">PRIONTEX SA                        </t>
  </si>
  <si>
    <t>nonwivieco</t>
  </si>
  <si>
    <t>col</t>
  </si>
  <si>
    <t xml:space="preserve">CHARMELEON                         </t>
  </si>
  <si>
    <t>CORNNE</t>
  </si>
  <si>
    <t>ZINHLE</t>
  </si>
  <si>
    <t>CORINNE</t>
  </si>
  <si>
    <t xml:space="preserve">ENTYCE TEA FACTORY-TEA DEPT        </t>
  </si>
  <si>
    <t>0214656996</t>
  </si>
  <si>
    <t>MOREMI</t>
  </si>
  <si>
    <t>MARK</t>
  </si>
  <si>
    <t xml:space="preserve">BAKER   MCVEIGH EQUINE HOSPITA     </t>
  </si>
  <si>
    <t>JACKIE CLAASSENS</t>
  </si>
  <si>
    <t>jackied</t>
  </si>
  <si>
    <t>Missed cutoff</t>
  </si>
  <si>
    <t>jlc</t>
  </si>
  <si>
    <t>pume</t>
  </si>
  <si>
    <t xml:space="preserve">NATIONAL BRANDS                    </t>
  </si>
  <si>
    <t>NADIA</t>
  </si>
  <si>
    <t>ntombi</t>
  </si>
  <si>
    <t>PETER</t>
  </si>
  <si>
    <t>matian</t>
  </si>
  <si>
    <t>THILOSHINI</t>
  </si>
  <si>
    <t>JACKIE  THUPA</t>
  </si>
  <si>
    <t xml:space="preserve">AVI -  NEVILLE RUDMAN              </t>
  </si>
  <si>
    <t>coetzee</t>
  </si>
  <si>
    <t>MARLON M</t>
  </si>
  <si>
    <t>DALE FEBRUARY</t>
  </si>
  <si>
    <t xml:space="preserve">INDIGO BRANDS                      </t>
  </si>
  <si>
    <t>C Murison</t>
  </si>
  <si>
    <t xml:space="preserve">NATIONAL BRANDS DC                 </t>
  </si>
  <si>
    <t>Desmond</t>
  </si>
  <si>
    <t>POD received from cell 0648984486 M</t>
  </si>
  <si>
    <t>LOUISA VIEIRA</t>
  </si>
  <si>
    <t>l viera</t>
  </si>
  <si>
    <t>Late linehaul</t>
  </si>
  <si>
    <t>lev</t>
  </si>
  <si>
    <t>SAM G RIKESH BODRAM</t>
  </si>
  <si>
    <t>nester</t>
  </si>
  <si>
    <t>LERINA S</t>
  </si>
  <si>
    <t>COL</t>
  </si>
  <si>
    <t>CLAUDETTE CHETTY</t>
  </si>
  <si>
    <t>precious</t>
  </si>
  <si>
    <t>DINEO MASHANE</t>
  </si>
  <si>
    <t xml:space="preserve">I   J HOUSE                        </t>
  </si>
  <si>
    <t>ANITA MAMUS</t>
  </si>
  <si>
    <t>THABANG D BERTUS M</t>
  </si>
  <si>
    <t>ANGES</t>
  </si>
  <si>
    <t xml:space="preserve">AVI FIELD MARKETING-FREE STATE     </t>
  </si>
  <si>
    <t xml:space="preserve">INDINGO BRANDS                     </t>
  </si>
  <si>
    <t>JOHN MATTHEW</t>
  </si>
  <si>
    <t>THIA COETZEE</t>
  </si>
  <si>
    <t>Akhona</t>
  </si>
  <si>
    <t xml:space="preserve">PRIONTEX MICRONCLEAN               </t>
  </si>
  <si>
    <t>EDGAR</t>
  </si>
  <si>
    <t>Sylvia</t>
  </si>
  <si>
    <t>POD received from cell 0833616148 M</t>
  </si>
  <si>
    <t>POD received from cell 0698085401 M</t>
  </si>
  <si>
    <t xml:space="preserve">I   J BAY HARBOUR                  </t>
  </si>
  <si>
    <t>Mlobeu security</t>
  </si>
  <si>
    <t>FIKI DLAMINI THEMBELIHLE</t>
  </si>
  <si>
    <t>lihle</t>
  </si>
  <si>
    <t xml:space="preserve">AVI HEAD OFFICE                    </t>
  </si>
  <si>
    <t>THEMBELIHLE</t>
  </si>
  <si>
    <t>ECONOMY RD</t>
  </si>
  <si>
    <t>MARLON MANUEL BOTSHELO</t>
  </si>
  <si>
    <t>TANDIE</t>
  </si>
  <si>
    <t>COLLUN</t>
  </si>
  <si>
    <t>OVERNIGHT EXP BY 10h0</t>
  </si>
  <si>
    <t>ZINHLE MBAMBO</t>
  </si>
  <si>
    <t>thandeka</t>
  </si>
  <si>
    <t>OVERNIGHT EXP BY 10h30</t>
  </si>
  <si>
    <t>morgan</t>
  </si>
  <si>
    <t xml:space="preserve">BEC W-CAPE                         </t>
  </si>
  <si>
    <t>MARISKA</t>
  </si>
  <si>
    <t xml:space="preserve">PHARMA Q PTY LTD                   </t>
  </si>
  <si>
    <t>ROLANDT LE ROUX</t>
  </si>
  <si>
    <t>ferv</t>
  </si>
  <si>
    <t>MARCELLE GORDON</t>
  </si>
  <si>
    <t xml:space="preserve">DISCHEM DISTRIBUTION               </t>
  </si>
  <si>
    <t>NOX BUKULA</t>
  </si>
  <si>
    <t xml:space="preserve">PRIONTEX WAREHOUSE RECEPTION       </t>
  </si>
  <si>
    <t>POTGI</t>
  </si>
  <si>
    <t>POTGIETERSRUS</t>
  </si>
  <si>
    <t xml:space="preserve">DR MOKOKA                          </t>
  </si>
  <si>
    <t>DR MOKOKA</t>
  </si>
  <si>
    <t>ANNELIZE SMIT</t>
  </si>
  <si>
    <t>manong</t>
  </si>
  <si>
    <t>POD received from cell 0815633627 M</t>
  </si>
  <si>
    <t>0600</t>
  </si>
  <si>
    <t>THEMBILIHLE</t>
  </si>
  <si>
    <t>Michael</t>
  </si>
  <si>
    <t>ped</t>
  </si>
  <si>
    <t>POD received from cell 0794508950 M</t>
  </si>
  <si>
    <t>ADRIAAN</t>
  </si>
  <si>
    <t>SHAUN</t>
  </si>
  <si>
    <t>OVERNIGHT EXP BY 10H50</t>
  </si>
  <si>
    <t>DERRICK</t>
  </si>
  <si>
    <t>ROMONA KIRSTEN</t>
  </si>
  <si>
    <t>M RAINACH</t>
  </si>
  <si>
    <t xml:space="preserve">CIRO BEVERAGE SOLUTIONS W-CAPE     </t>
  </si>
  <si>
    <t>BRAD SIMEOLA TERESA GREBLER</t>
  </si>
  <si>
    <t>THABO MAKHOBOLO</t>
  </si>
  <si>
    <t>T GROBLER</t>
  </si>
  <si>
    <t xml:space="preserve">EGLI                               </t>
  </si>
  <si>
    <t>KEEGAN STRETCH</t>
  </si>
  <si>
    <t>kameshan</t>
  </si>
  <si>
    <t>DEBI MOODLEY</t>
  </si>
  <si>
    <t xml:space="preserve">CATHERINE                          </t>
  </si>
  <si>
    <t>RATI MANCHIDI</t>
  </si>
  <si>
    <t>makin</t>
  </si>
  <si>
    <t xml:space="preserve">CIRO BEVARAGE SOLUTIONS            </t>
  </si>
  <si>
    <t>BIBI MUNILAL</t>
  </si>
  <si>
    <t>Amanda</t>
  </si>
  <si>
    <t>A SNYMAN</t>
  </si>
  <si>
    <t>CELINO M</t>
  </si>
  <si>
    <t xml:space="preserve">AVI FIELD MATKETING INLAND WES     </t>
  </si>
  <si>
    <t>POD received from cell 0712390428 M</t>
  </si>
  <si>
    <t>CARLA</t>
  </si>
  <si>
    <t xml:space="preserve">Foodzone                           </t>
  </si>
  <si>
    <t>Ester Le Roux</t>
  </si>
  <si>
    <t xml:space="preserve">Lawprint                           </t>
  </si>
  <si>
    <t xml:space="preserve">AVI Field Marketing                </t>
  </si>
  <si>
    <t>Senate Mohale</t>
  </si>
  <si>
    <t>Kim Whitaker</t>
  </si>
  <si>
    <t>Chantel Myburgh</t>
  </si>
  <si>
    <t xml:space="preserve">Indigo Brands                      </t>
  </si>
  <si>
    <t>Candice Murison</t>
  </si>
  <si>
    <t xml:space="preserve">AVI Distribution                   </t>
  </si>
  <si>
    <t>Louisa Viera</t>
  </si>
  <si>
    <t>SENATO NOHAKO</t>
  </si>
  <si>
    <t>RUVI</t>
  </si>
  <si>
    <t xml:space="preserve">PRIONTEX CAPE                      </t>
  </si>
  <si>
    <t xml:space="preserve">COURTYARD HOTEL WATERFALL CITY     </t>
  </si>
  <si>
    <t>URGENT DELIVER TO RECEPTION FOR PRIONTEX</t>
  </si>
  <si>
    <t>ATT NOMA TK</t>
  </si>
  <si>
    <t>RENE CROWIE</t>
  </si>
  <si>
    <t>kabelo</t>
  </si>
  <si>
    <t>POD received from cell 0605335750 M</t>
  </si>
  <si>
    <t xml:space="preserve">MIDLANDS MEDICAL CENTRE            </t>
  </si>
  <si>
    <t>162-166 EAST STREET</t>
  </si>
  <si>
    <t>SAMORA</t>
  </si>
  <si>
    <t>ANITA MUNEER</t>
  </si>
  <si>
    <t>THABANG DEW</t>
  </si>
  <si>
    <t>BIBI M</t>
  </si>
  <si>
    <t>RUVI LYER</t>
  </si>
  <si>
    <t xml:space="preserve">FAGRON SA                          </t>
  </si>
  <si>
    <t>DEALERSON MUDZUNGAIRI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</si>
</sst>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CD2A-0DDA-4BFC-8B1D-3B0705C67D8D}">
  <dimension ref="A1:CN148"/>
  <sheetViews>
    <sheetView tabSelected="1" topLeftCell="A129" workbookViewId="0">
      <selection activeCell="A150" sqref="A150:XFD15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"080011259005"</f>
        <v>080011259005</v>
      </c>
      <c r="F2" s="3">
        <v>45504</v>
      </c>
      <c r="G2">
        <v>202505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"pp-NBL-03497                  "</f>
        <v xml:space="preserve">pp-NBL-03497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163.91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10</v>
      </c>
      <c r="BI2">
        <v>73.099999999999994</v>
      </c>
      <c r="BJ2">
        <v>29.2</v>
      </c>
      <c r="BK2">
        <v>74</v>
      </c>
      <c r="BL2">
        <v>475.85</v>
      </c>
      <c r="BM2">
        <v>71.38</v>
      </c>
      <c r="BN2">
        <v>547.23</v>
      </c>
      <c r="BO2">
        <v>547.23</v>
      </c>
      <c r="BP2" t="s">
        <v>83</v>
      </c>
      <c r="BQ2" t="s">
        <v>84</v>
      </c>
      <c r="BR2" t="s">
        <v>85</v>
      </c>
      <c r="BS2" s="3">
        <v>45509</v>
      </c>
      <c r="BT2" s="4">
        <v>0.54722222222222228</v>
      </c>
      <c r="BU2" t="s">
        <v>86</v>
      </c>
      <c r="BV2" t="s">
        <v>87</v>
      </c>
      <c r="BY2">
        <v>145930.04</v>
      </c>
      <c r="BZ2" t="s">
        <v>88</v>
      </c>
      <c r="CA2" t="s">
        <v>89</v>
      </c>
      <c r="CC2" t="s">
        <v>80</v>
      </c>
      <c r="CD2">
        <v>6045</v>
      </c>
      <c r="CE2" t="s">
        <v>90</v>
      </c>
      <c r="CF2" s="3">
        <v>45510</v>
      </c>
      <c r="CI2">
        <v>3</v>
      </c>
      <c r="CJ2">
        <v>2</v>
      </c>
      <c r="CK2">
        <v>41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"009943604881"</f>
        <v>009943604881</v>
      </c>
      <c r="F3" s="3">
        <v>45505</v>
      </c>
      <c r="G3">
        <v>202505</v>
      </c>
      <c r="H3" t="s">
        <v>92</v>
      </c>
      <c r="I3" t="s">
        <v>93</v>
      </c>
      <c r="J3" t="s">
        <v>81</v>
      </c>
      <c r="K3" t="s">
        <v>78</v>
      </c>
      <c r="L3" t="s">
        <v>94</v>
      </c>
      <c r="M3" t="s">
        <v>95</v>
      </c>
      <c r="N3" t="s">
        <v>96</v>
      </c>
      <c r="O3" t="s">
        <v>82</v>
      </c>
      <c r="P3" t="str">
        <f>"11942270FM                    "</f>
        <v xml:space="preserve">11942270FM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47.75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3.3</v>
      </c>
      <c r="BJ3">
        <v>14.4</v>
      </c>
      <c r="BK3">
        <v>15</v>
      </c>
      <c r="BL3">
        <v>142.57</v>
      </c>
      <c r="BM3">
        <v>21.39</v>
      </c>
      <c r="BN3">
        <v>163.96</v>
      </c>
      <c r="BO3">
        <v>163.96</v>
      </c>
      <c r="BQ3" t="s">
        <v>97</v>
      </c>
      <c r="BR3" t="s">
        <v>98</v>
      </c>
      <c r="BS3" s="3">
        <v>45510</v>
      </c>
      <c r="BT3" s="4">
        <v>0.39166666666666666</v>
      </c>
      <c r="BU3" t="s">
        <v>99</v>
      </c>
      <c r="BV3" t="s">
        <v>87</v>
      </c>
      <c r="BY3">
        <v>72223.08</v>
      </c>
      <c r="BZ3" t="s">
        <v>88</v>
      </c>
      <c r="CA3" t="s">
        <v>100</v>
      </c>
      <c r="CC3" t="s">
        <v>95</v>
      </c>
      <c r="CD3">
        <v>4001</v>
      </c>
      <c r="CE3" t="s">
        <v>101</v>
      </c>
      <c r="CF3" s="3">
        <v>45511</v>
      </c>
      <c r="CI3">
        <v>3</v>
      </c>
      <c r="CJ3">
        <v>3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"009944036176"</f>
        <v>009944036176</v>
      </c>
      <c r="F4" s="3">
        <v>45505</v>
      </c>
      <c r="G4">
        <v>202505</v>
      </c>
      <c r="H4" t="s">
        <v>79</v>
      </c>
      <c r="I4" t="s">
        <v>80</v>
      </c>
      <c r="J4" t="s">
        <v>81</v>
      </c>
      <c r="K4" t="s">
        <v>78</v>
      </c>
      <c r="L4" t="s">
        <v>102</v>
      </c>
      <c r="M4" t="s">
        <v>103</v>
      </c>
      <c r="N4" t="s">
        <v>81</v>
      </c>
      <c r="O4" t="s">
        <v>104</v>
      </c>
      <c r="P4" t="str">
        <f>"11912270 FM                   "</f>
        <v xml:space="preserve">11912270 FM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24.69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70.84</v>
      </c>
      <c r="BM4">
        <v>10.63</v>
      </c>
      <c r="BN4">
        <v>81.47</v>
      </c>
      <c r="BO4">
        <v>81.47</v>
      </c>
      <c r="BQ4" t="s">
        <v>105</v>
      </c>
      <c r="BR4" t="s">
        <v>106</v>
      </c>
      <c r="BS4" s="3">
        <v>45506</v>
      </c>
      <c r="BT4" s="4">
        <v>0.49652777777777779</v>
      </c>
      <c r="BU4" t="s">
        <v>107</v>
      </c>
      <c r="BV4" t="s">
        <v>87</v>
      </c>
      <c r="BY4">
        <v>1200</v>
      </c>
      <c r="BZ4" t="s">
        <v>108</v>
      </c>
      <c r="CA4" t="s">
        <v>109</v>
      </c>
      <c r="CC4" t="s">
        <v>103</v>
      </c>
      <c r="CD4">
        <v>5217</v>
      </c>
      <c r="CE4" t="s">
        <v>101</v>
      </c>
      <c r="CF4" s="3">
        <v>45506</v>
      </c>
      <c r="CI4">
        <v>1</v>
      </c>
      <c r="CJ4">
        <v>1</v>
      </c>
      <c r="CK4">
        <v>21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"009943098921"</f>
        <v>009943098921</v>
      </c>
      <c r="F5" s="3">
        <v>45505</v>
      </c>
      <c r="G5">
        <v>202505</v>
      </c>
      <c r="H5" t="s">
        <v>75</v>
      </c>
      <c r="I5" t="s">
        <v>76</v>
      </c>
      <c r="J5" t="s">
        <v>110</v>
      </c>
      <c r="K5" t="s">
        <v>78</v>
      </c>
      <c r="L5" t="s">
        <v>92</v>
      </c>
      <c r="M5" t="s">
        <v>93</v>
      </c>
      <c r="N5" t="s">
        <v>111</v>
      </c>
      <c r="O5" t="s">
        <v>104</v>
      </c>
      <c r="P5" t="str">
        <f>"11003506HR 460040             "</f>
        <v xml:space="preserve">11003506HR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61.7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4.7</v>
      </c>
      <c r="BJ5">
        <v>2.2999999999999998</v>
      </c>
      <c r="BK5">
        <v>5</v>
      </c>
      <c r="BL5">
        <v>177.03</v>
      </c>
      <c r="BM5">
        <v>26.55</v>
      </c>
      <c r="BN5">
        <v>203.58</v>
      </c>
      <c r="BO5">
        <v>203.58</v>
      </c>
      <c r="BQ5" t="s">
        <v>112</v>
      </c>
      <c r="BR5" t="s">
        <v>113</v>
      </c>
      <c r="BS5" s="3">
        <v>45506</v>
      </c>
      <c r="BT5" s="4">
        <v>0.36249999999999999</v>
      </c>
      <c r="BU5" t="s">
        <v>114</v>
      </c>
      <c r="BV5" t="s">
        <v>87</v>
      </c>
      <c r="BY5">
        <v>11376.82</v>
      </c>
      <c r="BZ5" t="s">
        <v>108</v>
      </c>
      <c r="CA5" t="s">
        <v>115</v>
      </c>
      <c r="CC5" t="s">
        <v>93</v>
      </c>
      <c r="CD5">
        <v>8000</v>
      </c>
      <c r="CE5" t="s">
        <v>101</v>
      </c>
      <c r="CF5" s="3">
        <v>45509</v>
      </c>
      <c r="CI5">
        <v>1</v>
      </c>
      <c r="CJ5">
        <v>1</v>
      </c>
      <c r="CK5">
        <v>21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"009944276935"</f>
        <v>009944276935</v>
      </c>
      <c r="F6" s="3">
        <v>45505</v>
      </c>
      <c r="G6">
        <v>202505</v>
      </c>
      <c r="H6" t="s">
        <v>75</v>
      </c>
      <c r="I6" t="s">
        <v>76</v>
      </c>
      <c r="J6" t="s">
        <v>110</v>
      </c>
      <c r="K6" t="s">
        <v>78</v>
      </c>
      <c r="L6" t="s">
        <v>94</v>
      </c>
      <c r="M6" t="s">
        <v>95</v>
      </c>
      <c r="N6" t="s">
        <v>116</v>
      </c>
      <c r="O6" t="s">
        <v>82</v>
      </c>
      <c r="P6" t="str">
        <f>"11116561PE 102190             "</f>
        <v xml:space="preserve">11116561PE 102190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47.75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1.3</v>
      </c>
      <c r="BK6">
        <v>2</v>
      </c>
      <c r="BL6">
        <v>142.57</v>
      </c>
      <c r="BM6">
        <v>21.39</v>
      </c>
      <c r="BN6">
        <v>163.96</v>
      </c>
      <c r="BO6">
        <v>163.96</v>
      </c>
      <c r="BQ6" t="s">
        <v>117</v>
      </c>
      <c r="BR6" t="s">
        <v>118</v>
      </c>
      <c r="BS6" s="3">
        <v>45506</v>
      </c>
      <c r="BT6" s="4">
        <v>0.63055555555555554</v>
      </c>
      <c r="BU6" t="s">
        <v>119</v>
      </c>
      <c r="BV6" t="s">
        <v>87</v>
      </c>
      <c r="BY6">
        <v>6357.84</v>
      </c>
      <c r="BZ6" t="s">
        <v>88</v>
      </c>
      <c r="CA6" t="s">
        <v>120</v>
      </c>
      <c r="CC6" t="s">
        <v>95</v>
      </c>
      <c r="CD6">
        <v>4000</v>
      </c>
      <c r="CE6" t="s">
        <v>101</v>
      </c>
      <c r="CF6" s="3">
        <v>45509</v>
      </c>
      <c r="CI6">
        <v>1</v>
      </c>
      <c r="CJ6">
        <v>1</v>
      </c>
      <c r="CK6">
        <v>41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"009944276862"</f>
        <v>009944276862</v>
      </c>
      <c r="F7" s="3">
        <v>45505</v>
      </c>
      <c r="G7">
        <v>202505</v>
      </c>
      <c r="H7" t="s">
        <v>75</v>
      </c>
      <c r="I7" t="s">
        <v>76</v>
      </c>
      <c r="J7" t="s">
        <v>110</v>
      </c>
      <c r="K7" t="s">
        <v>78</v>
      </c>
      <c r="L7" t="s">
        <v>94</v>
      </c>
      <c r="M7" t="s">
        <v>95</v>
      </c>
      <c r="N7" t="s">
        <v>121</v>
      </c>
      <c r="O7" t="s">
        <v>104</v>
      </c>
      <c r="P7" t="str">
        <f>"11116561P 402190              "</f>
        <v xml:space="preserve">11116561P 402190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30.86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2.2000000000000002</v>
      </c>
      <c r="BJ7">
        <v>2.2999999999999998</v>
      </c>
      <c r="BK7">
        <v>2.5</v>
      </c>
      <c r="BL7">
        <v>88.54</v>
      </c>
      <c r="BM7">
        <v>13.28</v>
      </c>
      <c r="BN7">
        <v>101.82</v>
      </c>
      <c r="BO7">
        <v>101.82</v>
      </c>
      <c r="BQ7" t="s">
        <v>122</v>
      </c>
      <c r="BR7" t="s">
        <v>123</v>
      </c>
      <c r="BS7" s="3">
        <v>45506</v>
      </c>
      <c r="BT7" s="4">
        <v>0.41666666666666669</v>
      </c>
      <c r="BU7" t="s">
        <v>124</v>
      </c>
      <c r="BV7" t="s">
        <v>87</v>
      </c>
      <c r="BY7">
        <v>11737.71</v>
      </c>
      <c r="BZ7" t="s">
        <v>108</v>
      </c>
      <c r="CC7" t="s">
        <v>95</v>
      </c>
      <c r="CD7">
        <v>4000</v>
      </c>
      <c r="CE7" t="s">
        <v>101</v>
      </c>
      <c r="CF7" s="3">
        <v>45509</v>
      </c>
      <c r="CI7">
        <v>1</v>
      </c>
      <c r="CJ7">
        <v>1</v>
      </c>
      <c r="CK7">
        <v>21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"080011260779"</f>
        <v>080011260779</v>
      </c>
      <c r="F8" s="3">
        <v>45506</v>
      </c>
      <c r="G8">
        <v>202505</v>
      </c>
      <c r="H8" t="s">
        <v>92</v>
      </c>
      <c r="I8" t="s">
        <v>93</v>
      </c>
      <c r="J8" t="s">
        <v>125</v>
      </c>
      <c r="K8" t="s">
        <v>78</v>
      </c>
      <c r="L8" t="s">
        <v>75</v>
      </c>
      <c r="M8" t="s">
        <v>76</v>
      </c>
      <c r="N8" t="s">
        <v>126</v>
      </c>
      <c r="O8" t="s">
        <v>127</v>
      </c>
      <c r="P8" t="str">
        <f>"402190 11005000BT             "</f>
        <v xml:space="preserve">402190 11005000BT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57.87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2.5</v>
      </c>
      <c r="BJ8">
        <v>4.5</v>
      </c>
      <c r="BK8">
        <v>5</v>
      </c>
      <c r="BL8">
        <v>166.04</v>
      </c>
      <c r="BM8">
        <v>24.91</v>
      </c>
      <c r="BN8">
        <v>190.95</v>
      </c>
      <c r="BO8">
        <v>190.95</v>
      </c>
      <c r="BP8" t="s">
        <v>128</v>
      </c>
      <c r="BQ8" t="s">
        <v>129</v>
      </c>
      <c r="BR8" t="s">
        <v>130</v>
      </c>
      <c r="BS8" s="3">
        <v>45509</v>
      </c>
      <c r="BT8" s="4">
        <v>0.38819444444444445</v>
      </c>
      <c r="BU8" t="s">
        <v>131</v>
      </c>
      <c r="BV8" t="s">
        <v>87</v>
      </c>
      <c r="BY8">
        <v>22397.4</v>
      </c>
      <c r="BZ8" t="s">
        <v>88</v>
      </c>
      <c r="CA8" t="s">
        <v>132</v>
      </c>
      <c r="CC8" t="s">
        <v>76</v>
      </c>
      <c r="CD8">
        <v>2021</v>
      </c>
      <c r="CE8" t="s">
        <v>133</v>
      </c>
      <c r="CF8" s="3">
        <v>45509</v>
      </c>
      <c r="CI8">
        <v>1</v>
      </c>
      <c r="CJ8">
        <v>1</v>
      </c>
      <c r="CK8">
        <v>31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"080011260908"</f>
        <v>080011260908</v>
      </c>
      <c r="F9" s="3">
        <v>45506</v>
      </c>
      <c r="G9">
        <v>202505</v>
      </c>
      <c r="H9" t="s">
        <v>94</v>
      </c>
      <c r="I9" t="s">
        <v>95</v>
      </c>
      <c r="J9" t="s">
        <v>134</v>
      </c>
      <c r="K9" t="s">
        <v>78</v>
      </c>
      <c r="L9" t="s">
        <v>92</v>
      </c>
      <c r="M9" t="s">
        <v>93</v>
      </c>
      <c r="N9" t="s">
        <v>135</v>
      </c>
      <c r="O9" t="s">
        <v>104</v>
      </c>
      <c r="P9" t="str">
        <f>"-                             "</f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24.69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1.2</v>
      </c>
      <c r="BK9">
        <v>2</v>
      </c>
      <c r="BL9">
        <v>70.84</v>
      </c>
      <c r="BM9">
        <v>10.63</v>
      </c>
      <c r="BN9">
        <v>81.47</v>
      </c>
      <c r="BO9">
        <v>81.47</v>
      </c>
      <c r="BP9" t="s">
        <v>83</v>
      </c>
      <c r="BQ9" t="s">
        <v>136</v>
      </c>
      <c r="BR9" t="s">
        <v>137</v>
      </c>
      <c r="BS9" s="3">
        <v>45509</v>
      </c>
      <c r="BT9" s="4">
        <v>0.33263888888888887</v>
      </c>
      <c r="BU9" t="s">
        <v>138</v>
      </c>
      <c r="BV9" t="s">
        <v>87</v>
      </c>
      <c r="BY9">
        <v>6000</v>
      </c>
      <c r="BZ9" t="s">
        <v>108</v>
      </c>
      <c r="CA9" t="s">
        <v>139</v>
      </c>
      <c r="CC9" t="s">
        <v>93</v>
      </c>
      <c r="CD9">
        <v>7530</v>
      </c>
      <c r="CE9" t="s">
        <v>140</v>
      </c>
      <c r="CF9" s="3">
        <v>45510</v>
      </c>
      <c r="CI9">
        <v>2</v>
      </c>
      <c r="CJ9">
        <v>1</v>
      </c>
      <c r="CK9">
        <v>21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"080011261131"</f>
        <v>080011261131</v>
      </c>
      <c r="F10" s="3">
        <v>45506</v>
      </c>
      <c r="G10">
        <v>202505</v>
      </c>
      <c r="H10" t="s">
        <v>94</v>
      </c>
      <c r="I10" t="s">
        <v>95</v>
      </c>
      <c r="J10" t="s">
        <v>134</v>
      </c>
      <c r="K10" t="s">
        <v>78</v>
      </c>
      <c r="L10" t="s">
        <v>75</v>
      </c>
      <c r="M10" t="s">
        <v>76</v>
      </c>
      <c r="N10" t="s">
        <v>141</v>
      </c>
      <c r="O10" t="s">
        <v>104</v>
      </c>
      <c r="P10" t="str">
        <f>"-                             "</f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24.69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1.2</v>
      </c>
      <c r="BK10">
        <v>1.5</v>
      </c>
      <c r="BL10">
        <v>70.84</v>
      </c>
      <c r="BM10">
        <v>10.63</v>
      </c>
      <c r="BN10">
        <v>81.47</v>
      </c>
      <c r="BO10">
        <v>81.47</v>
      </c>
      <c r="BP10" t="s">
        <v>83</v>
      </c>
      <c r="BQ10" t="s">
        <v>142</v>
      </c>
      <c r="BR10" t="s">
        <v>143</v>
      </c>
      <c r="BS10" s="3">
        <v>45509</v>
      </c>
      <c r="BT10" s="4">
        <v>0.38819444444444445</v>
      </c>
      <c r="BU10" t="s">
        <v>131</v>
      </c>
      <c r="BV10" t="s">
        <v>87</v>
      </c>
      <c r="BY10">
        <v>6000</v>
      </c>
      <c r="BZ10" t="s">
        <v>108</v>
      </c>
      <c r="CA10" t="s">
        <v>132</v>
      </c>
      <c r="CC10" t="s">
        <v>76</v>
      </c>
      <c r="CD10">
        <v>2021</v>
      </c>
      <c r="CE10" t="s">
        <v>140</v>
      </c>
      <c r="CF10" s="3">
        <v>45509</v>
      </c>
      <c r="CI10">
        <v>1</v>
      </c>
      <c r="CJ10">
        <v>1</v>
      </c>
      <c r="CK10">
        <v>21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"009944445417"</f>
        <v>009944445417</v>
      </c>
      <c r="F11" s="3">
        <v>45506</v>
      </c>
      <c r="G11">
        <v>202505</v>
      </c>
      <c r="H11" t="s">
        <v>94</v>
      </c>
      <c r="I11" t="s">
        <v>95</v>
      </c>
      <c r="J11" t="s">
        <v>144</v>
      </c>
      <c r="K11" t="s">
        <v>78</v>
      </c>
      <c r="L11" t="s">
        <v>92</v>
      </c>
      <c r="M11" t="s">
        <v>93</v>
      </c>
      <c r="N11" t="s">
        <v>145</v>
      </c>
      <c r="O11" t="s">
        <v>127</v>
      </c>
      <c r="P11" t="str">
        <f>"031 365 7065                  "</f>
        <v xml:space="preserve">031 365 7065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46.3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132.84</v>
      </c>
      <c r="BM11">
        <v>19.93</v>
      </c>
      <c r="BN11">
        <v>152.77000000000001</v>
      </c>
      <c r="BO11">
        <v>152.77000000000001</v>
      </c>
      <c r="BQ11" t="s">
        <v>146</v>
      </c>
      <c r="BR11" t="s">
        <v>147</v>
      </c>
      <c r="BS11" s="3">
        <v>45509</v>
      </c>
      <c r="BT11" s="4">
        <v>0.33819444444444446</v>
      </c>
      <c r="BU11" t="s">
        <v>148</v>
      </c>
      <c r="BV11" t="s">
        <v>87</v>
      </c>
      <c r="BY11">
        <v>1200</v>
      </c>
      <c r="BZ11" t="s">
        <v>88</v>
      </c>
      <c r="CA11" t="s">
        <v>149</v>
      </c>
      <c r="CC11" t="s">
        <v>93</v>
      </c>
      <c r="CD11">
        <v>7708</v>
      </c>
      <c r="CE11" t="s">
        <v>101</v>
      </c>
      <c r="CF11" s="3">
        <v>45510</v>
      </c>
      <c r="CI11">
        <v>2</v>
      </c>
      <c r="CJ11">
        <v>1</v>
      </c>
      <c r="CK11">
        <v>31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"009944276937"</f>
        <v>009944276937</v>
      </c>
      <c r="F12" s="3">
        <v>45506</v>
      </c>
      <c r="G12">
        <v>202505</v>
      </c>
      <c r="H12" t="s">
        <v>75</v>
      </c>
      <c r="I12" t="s">
        <v>76</v>
      </c>
      <c r="J12" t="s">
        <v>110</v>
      </c>
      <c r="K12" t="s">
        <v>78</v>
      </c>
      <c r="L12" t="s">
        <v>150</v>
      </c>
      <c r="M12" t="s">
        <v>151</v>
      </c>
      <c r="N12" t="s">
        <v>116</v>
      </c>
      <c r="O12" t="s">
        <v>104</v>
      </c>
      <c r="P12" t="str">
        <f>"11115500HR 460040             "</f>
        <v xml:space="preserve">11115500HR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80.209999999999994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2.6</v>
      </c>
      <c r="BJ12">
        <v>6.1</v>
      </c>
      <c r="BK12">
        <v>6.5</v>
      </c>
      <c r="BL12">
        <v>230.13</v>
      </c>
      <c r="BM12">
        <v>34.520000000000003</v>
      </c>
      <c r="BN12">
        <v>264.64999999999998</v>
      </c>
      <c r="BO12">
        <v>264.64999999999998</v>
      </c>
      <c r="BP12" t="s">
        <v>152</v>
      </c>
      <c r="BQ12" t="s">
        <v>153</v>
      </c>
      <c r="BR12" t="s">
        <v>154</v>
      </c>
      <c r="BS12" s="3">
        <v>45509</v>
      </c>
      <c r="BT12" s="4">
        <v>0.41666666666666669</v>
      </c>
      <c r="BU12" t="s">
        <v>155</v>
      </c>
      <c r="BV12" t="s">
        <v>87</v>
      </c>
      <c r="BY12">
        <v>30734.639999999999</v>
      </c>
      <c r="BZ12" t="s">
        <v>108</v>
      </c>
      <c r="CA12" t="s">
        <v>156</v>
      </c>
      <c r="CC12" t="s">
        <v>151</v>
      </c>
      <c r="CD12">
        <v>3610</v>
      </c>
      <c r="CE12" t="s">
        <v>101</v>
      </c>
      <c r="CF12" s="3">
        <v>45510</v>
      </c>
      <c r="CI12">
        <v>1</v>
      </c>
      <c r="CJ12">
        <v>1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"009943425517"</f>
        <v>009943425517</v>
      </c>
      <c r="F13" s="3">
        <v>45506</v>
      </c>
      <c r="G13">
        <v>202505</v>
      </c>
      <c r="H13" t="s">
        <v>75</v>
      </c>
      <c r="I13" t="s">
        <v>76</v>
      </c>
      <c r="J13" t="s">
        <v>110</v>
      </c>
      <c r="K13" t="s">
        <v>78</v>
      </c>
      <c r="L13" t="s">
        <v>94</v>
      </c>
      <c r="M13" t="s">
        <v>95</v>
      </c>
      <c r="N13" t="s">
        <v>157</v>
      </c>
      <c r="O13" t="s">
        <v>104</v>
      </c>
      <c r="P13" t="str">
        <f>"11116061PC 402190             "</f>
        <v xml:space="preserve">11116061PC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24.69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1.4</v>
      </c>
      <c r="BJ13">
        <v>2</v>
      </c>
      <c r="BK13">
        <v>2</v>
      </c>
      <c r="BL13">
        <v>70.84</v>
      </c>
      <c r="BM13">
        <v>10.63</v>
      </c>
      <c r="BN13">
        <v>81.47</v>
      </c>
      <c r="BO13">
        <v>81.47</v>
      </c>
      <c r="BP13" t="s">
        <v>158</v>
      </c>
      <c r="BQ13" t="s">
        <v>159</v>
      </c>
      <c r="BR13" t="s">
        <v>118</v>
      </c>
      <c r="BS13" s="3">
        <v>45509</v>
      </c>
      <c r="BT13" s="4">
        <v>0.41805555555555557</v>
      </c>
      <c r="BU13" t="s">
        <v>160</v>
      </c>
      <c r="BV13" t="s">
        <v>87</v>
      </c>
      <c r="BY13">
        <v>9853.2000000000007</v>
      </c>
      <c r="BZ13" t="s">
        <v>108</v>
      </c>
      <c r="CA13" t="s">
        <v>161</v>
      </c>
      <c r="CC13" t="s">
        <v>95</v>
      </c>
      <c r="CD13">
        <v>4052</v>
      </c>
      <c r="CE13" t="s">
        <v>101</v>
      </c>
      <c r="CF13" s="3">
        <v>45510</v>
      </c>
      <c r="CI13">
        <v>1</v>
      </c>
      <c r="CJ13">
        <v>1</v>
      </c>
      <c r="CK13">
        <v>21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"009943425518"</f>
        <v>009943425518</v>
      </c>
      <c r="F14" s="3">
        <v>45506</v>
      </c>
      <c r="G14">
        <v>202505</v>
      </c>
      <c r="H14" t="s">
        <v>75</v>
      </c>
      <c r="I14" t="s">
        <v>76</v>
      </c>
      <c r="J14" t="s">
        <v>110</v>
      </c>
      <c r="K14" t="s">
        <v>78</v>
      </c>
      <c r="L14" t="s">
        <v>162</v>
      </c>
      <c r="M14" t="s">
        <v>163</v>
      </c>
      <c r="N14" t="s">
        <v>164</v>
      </c>
      <c r="O14" t="s">
        <v>82</v>
      </c>
      <c r="P14" t="str">
        <f>"1102265301 460040             "</f>
        <v xml:space="preserve">1102265301 460040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110.75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13</v>
      </c>
      <c r="BI14">
        <v>26</v>
      </c>
      <c r="BJ14">
        <v>46.8</v>
      </c>
      <c r="BK14">
        <v>47</v>
      </c>
      <c r="BL14">
        <v>323.33</v>
      </c>
      <c r="BM14">
        <v>48.5</v>
      </c>
      <c r="BN14">
        <v>371.83</v>
      </c>
      <c r="BO14">
        <v>371.83</v>
      </c>
      <c r="BP14" t="s">
        <v>165</v>
      </c>
      <c r="BQ14" t="s">
        <v>166</v>
      </c>
      <c r="BR14" t="s">
        <v>166</v>
      </c>
      <c r="BS14" s="3">
        <v>45510</v>
      </c>
      <c r="BT14" s="4">
        <v>0.58333333333333337</v>
      </c>
      <c r="BU14" t="s">
        <v>167</v>
      </c>
      <c r="BV14" t="s">
        <v>87</v>
      </c>
      <c r="BY14">
        <v>18000</v>
      </c>
      <c r="BZ14" t="s">
        <v>88</v>
      </c>
      <c r="CC14" t="s">
        <v>163</v>
      </c>
      <c r="CD14">
        <v>6024</v>
      </c>
      <c r="CE14" t="s">
        <v>101</v>
      </c>
      <c r="CF14" s="3">
        <v>45511</v>
      </c>
      <c r="CI14">
        <v>3</v>
      </c>
      <c r="CJ14">
        <v>2</v>
      </c>
      <c r="CK14">
        <v>41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"009944276936"</f>
        <v>009944276936</v>
      </c>
      <c r="F15" s="3">
        <v>45506</v>
      </c>
      <c r="G15">
        <v>202505</v>
      </c>
      <c r="H15" t="s">
        <v>75</v>
      </c>
      <c r="I15" t="s">
        <v>76</v>
      </c>
      <c r="J15" t="s">
        <v>110</v>
      </c>
      <c r="K15" t="s">
        <v>78</v>
      </c>
      <c r="L15" t="s">
        <v>150</v>
      </c>
      <c r="M15" t="s">
        <v>151</v>
      </c>
      <c r="N15" t="s">
        <v>116</v>
      </c>
      <c r="O15" t="s">
        <v>104</v>
      </c>
      <c r="P15" t="str">
        <f>"11654300BS 460040             "</f>
        <v xml:space="preserve">11654300BS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24.69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70.84</v>
      </c>
      <c r="BM15">
        <v>10.63</v>
      </c>
      <c r="BN15">
        <v>81.47</v>
      </c>
      <c r="BO15">
        <v>81.47</v>
      </c>
      <c r="BP15" t="s">
        <v>152</v>
      </c>
      <c r="BQ15" t="s">
        <v>117</v>
      </c>
      <c r="BR15" t="s">
        <v>168</v>
      </c>
      <c r="BS15" s="3">
        <v>45509</v>
      </c>
      <c r="BT15" s="4">
        <v>0.41666666666666669</v>
      </c>
      <c r="BU15" t="s">
        <v>155</v>
      </c>
      <c r="BV15" t="s">
        <v>87</v>
      </c>
      <c r="BY15">
        <v>1200</v>
      </c>
      <c r="BZ15" t="s">
        <v>108</v>
      </c>
      <c r="CA15" t="s">
        <v>156</v>
      </c>
      <c r="CC15" t="s">
        <v>151</v>
      </c>
      <c r="CD15">
        <v>3610</v>
      </c>
      <c r="CE15" t="s">
        <v>101</v>
      </c>
      <c r="CF15" s="3">
        <v>45510</v>
      </c>
      <c r="CI15">
        <v>1</v>
      </c>
      <c r="CJ15">
        <v>1</v>
      </c>
      <c r="CK15">
        <v>21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"009943430666"</f>
        <v>009943430666</v>
      </c>
      <c r="F16" s="3">
        <v>45506</v>
      </c>
      <c r="G16">
        <v>202505</v>
      </c>
      <c r="H16" t="s">
        <v>75</v>
      </c>
      <c r="I16" t="s">
        <v>76</v>
      </c>
      <c r="J16" t="s">
        <v>110</v>
      </c>
      <c r="K16" t="s">
        <v>78</v>
      </c>
      <c r="L16" t="s">
        <v>169</v>
      </c>
      <c r="M16" t="s">
        <v>170</v>
      </c>
      <c r="N16" t="s">
        <v>171</v>
      </c>
      <c r="O16" t="s">
        <v>104</v>
      </c>
      <c r="P16" t="str">
        <f>"1825863050 60040              "</f>
        <v xml:space="preserve">1825863050 60040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24.69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70.84</v>
      </c>
      <c r="BM16">
        <v>10.63</v>
      </c>
      <c r="BN16">
        <v>81.47</v>
      </c>
      <c r="BO16">
        <v>81.47</v>
      </c>
      <c r="BP16" t="s">
        <v>152</v>
      </c>
      <c r="BQ16" t="s">
        <v>172</v>
      </c>
      <c r="BR16" t="s">
        <v>173</v>
      </c>
      <c r="BS16" s="3">
        <v>45509</v>
      </c>
      <c r="BT16" s="4">
        <v>0.39444444444444443</v>
      </c>
      <c r="BU16" t="s">
        <v>174</v>
      </c>
      <c r="BV16" t="s">
        <v>87</v>
      </c>
      <c r="BY16">
        <v>1200</v>
      </c>
      <c r="BZ16" t="s">
        <v>108</v>
      </c>
      <c r="CA16" t="s">
        <v>175</v>
      </c>
      <c r="CC16" t="s">
        <v>170</v>
      </c>
      <c r="CD16">
        <v>4300</v>
      </c>
      <c r="CE16" t="s">
        <v>101</v>
      </c>
      <c r="CF16" s="3">
        <v>45510</v>
      </c>
      <c r="CI16">
        <v>1</v>
      </c>
      <c r="CJ16">
        <v>1</v>
      </c>
      <c r="CK16">
        <v>21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"009943430665"</f>
        <v>009943430665</v>
      </c>
      <c r="F17" s="3">
        <v>45506</v>
      </c>
      <c r="G17">
        <v>202505</v>
      </c>
      <c r="H17" t="s">
        <v>75</v>
      </c>
      <c r="I17" t="s">
        <v>76</v>
      </c>
      <c r="J17" t="s">
        <v>110</v>
      </c>
      <c r="K17" t="s">
        <v>78</v>
      </c>
      <c r="L17" t="s">
        <v>169</v>
      </c>
      <c r="M17" t="s">
        <v>170</v>
      </c>
      <c r="N17" t="s">
        <v>171</v>
      </c>
      <c r="O17" t="s">
        <v>104</v>
      </c>
      <c r="P17" t="str">
        <f>"18252430FS 460040             "</f>
        <v xml:space="preserve">18252430FS 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24.69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70.84</v>
      </c>
      <c r="BM17">
        <v>10.63</v>
      </c>
      <c r="BN17">
        <v>81.47</v>
      </c>
      <c r="BO17">
        <v>81.47</v>
      </c>
      <c r="BP17" t="s">
        <v>152</v>
      </c>
      <c r="BQ17" t="s">
        <v>176</v>
      </c>
      <c r="BR17" t="s">
        <v>177</v>
      </c>
      <c r="BS17" s="3">
        <v>45509</v>
      </c>
      <c r="BT17" s="4">
        <v>0.39444444444444443</v>
      </c>
      <c r="BU17" t="s">
        <v>174</v>
      </c>
      <c r="BV17" t="s">
        <v>87</v>
      </c>
      <c r="BY17">
        <v>1200</v>
      </c>
      <c r="BZ17" t="s">
        <v>108</v>
      </c>
      <c r="CA17" t="s">
        <v>175</v>
      </c>
      <c r="CC17" t="s">
        <v>170</v>
      </c>
      <c r="CD17">
        <v>4300</v>
      </c>
      <c r="CE17" t="s">
        <v>101</v>
      </c>
      <c r="CF17" s="3">
        <v>45510</v>
      </c>
      <c r="CI17">
        <v>1</v>
      </c>
      <c r="CJ17">
        <v>1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"009943425519"</f>
        <v>009943425519</v>
      </c>
      <c r="F18" s="3">
        <v>45506</v>
      </c>
      <c r="G18">
        <v>202505</v>
      </c>
      <c r="H18" t="s">
        <v>75</v>
      </c>
      <c r="I18" t="s">
        <v>76</v>
      </c>
      <c r="J18" t="s">
        <v>110</v>
      </c>
      <c r="K18" t="s">
        <v>78</v>
      </c>
      <c r="L18" t="s">
        <v>178</v>
      </c>
      <c r="M18" t="s">
        <v>179</v>
      </c>
      <c r="N18" t="s">
        <v>180</v>
      </c>
      <c r="O18" t="s">
        <v>82</v>
      </c>
      <c r="P18" t="str">
        <f>"110050000BT 460040            "</f>
        <v xml:space="preserve">110050000BT 460040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47.75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</v>
      </c>
      <c r="BJ18">
        <v>0.2</v>
      </c>
      <c r="BK18">
        <v>2</v>
      </c>
      <c r="BL18">
        <v>142.57</v>
      </c>
      <c r="BM18">
        <v>21.39</v>
      </c>
      <c r="BN18">
        <v>163.96</v>
      </c>
      <c r="BO18">
        <v>163.96</v>
      </c>
      <c r="BP18" t="s">
        <v>181</v>
      </c>
      <c r="BQ18" t="s">
        <v>182</v>
      </c>
      <c r="BR18" t="s">
        <v>183</v>
      </c>
      <c r="BS18" s="3">
        <v>45510</v>
      </c>
      <c r="BT18" s="4">
        <v>0.47569444444444442</v>
      </c>
      <c r="BU18" t="s">
        <v>184</v>
      </c>
      <c r="BV18" t="s">
        <v>91</v>
      </c>
      <c r="BW18" t="s">
        <v>185</v>
      </c>
      <c r="BX18" t="s">
        <v>186</v>
      </c>
      <c r="BY18">
        <v>1200</v>
      </c>
      <c r="BZ18" t="s">
        <v>88</v>
      </c>
      <c r="CC18" t="s">
        <v>179</v>
      </c>
      <c r="CD18" s="5" t="s">
        <v>187</v>
      </c>
      <c r="CE18" t="s">
        <v>101</v>
      </c>
      <c r="CF18" s="3">
        <v>45510</v>
      </c>
      <c r="CI18">
        <v>1</v>
      </c>
      <c r="CJ18">
        <v>2</v>
      </c>
      <c r="CK18">
        <v>41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"080011258174"</f>
        <v>080011258174</v>
      </c>
      <c r="F19" s="3">
        <v>45505</v>
      </c>
      <c r="G19">
        <v>202505</v>
      </c>
      <c r="H19" t="s">
        <v>75</v>
      </c>
      <c r="I19" t="s">
        <v>76</v>
      </c>
      <c r="J19" t="s">
        <v>188</v>
      </c>
      <c r="K19" t="s">
        <v>78</v>
      </c>
      <c r="L19" t="s">
        <v>189</v>
      </c>
      <c r="M19" t="s">
        <v>190</v>
      </c>
      <c r="N19" t="s">
        <v>191</v>
      </c>
      <c r="O19" t="s">
        <v>82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89.09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35</v>
      </c>
      <c r="BJ19">
        <v>36</v>
      </c>
      <c r="BK19">
        <v>36</v>
      </c>
      <c r="BL19">
        <v>261.19</v>
      </c>
      <c r="BM19">
        <v>39.18</v>
      </c>
      <c r="BN19">
        <v>300.37</v>
      </c>
      <c r="BO19">
        <v>300.37</v>
      </c>
      <c r="BP19" t="s">
        <v>83</v>
      </c>
      <c r="BQ19" t="s">
        <v>192</v>
      </c>
      <c r="BR19" t="s">
        <v>193</v>
      </c>
      <c r="BS19" s="3">
        <v>45519</v>
      </c>
      <c r="BT19" s="4">
        <v>0.75</v>
      </c>
      <c r="BU19" t="s">
        <v>194</v>
      </c>
      <c r="BV19" t="s">
        <v>91</v>
      </c>
      <c r="BW19" t="s">
        <v>185</v>
      </c>
      <c r="BX19" t="s">
        <v>195</v>
      </c>
      <c r="BY19">
        <v>90000</v>
      </c>
      <c r="BZ19" t="s">
        <v>88</v>
      </c>
      <c r="CC19" t="s">
        <v>190</v>
      </c>
      <c r="CD19">
        <v>3201</v>
      </c>
      <c r="CE19" t="s">
        <v>101</v>
      </c>
      <c r="CF19" s="3">
        <v>45520</v>
      </c>
      <c r="CI19">
        <v>2</v>
      </c>
      <c r="CJ19">
        <v>10</v>
      </c>
      <c r="CK19">
        <v>41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"009943425520"</f>
        <v>009943425520</v>
      </c>
      <c r="F20" s="3">
        <v>45506</v>
      </c>
      <c r="G20">
        <v>202505</v>
      </c>
      <c r="H20" t="s">
        <v>75</v>
      </c>
      <c r="I20" t="s">
        <v>76</v>
      </c>
      <c r="J20" t="s">
        <v>110</v>
      </c>
      <c r="K20" t="s">
        <v>78</v>
      </c>
      <c r="L20" t="s">
        <v>196</v>
      </c>
      <c r="M20" t="s">
        <v>197</v>
      </c>
      <c r="N20" t="s">
        <v>198</v>
      </c>
      <c r="O20" t="s">
        <v>82</v>
      </c>
      <c r="P20" t="str">
        <f>"11022653DI 460040             "</f>
        <v xml:space="preserve">11022653DI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53.66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15.9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16</v>
      </c>
      <c r="BJ20">
        <v>17.3</v>
      </c>
      <c r="BK20">
        <v>18</v>
      </c>
      <c r="BL20">
        <v>175.42</v>
      </c>
      <c r="BM20">
        <v>26.31</v>
      </c>
      <c r="BN20">
        <v>201.73</v>
      </c>
      <c r="BO20">
        <v>201.73</v>
      </c>
      <c r="BP20" t="s">
        <v>181</v>
      </c>
      <c r="BQ20" t="s">
        <v>199</v>
      </c>
      <c r="BR20" t="s">
        <v>200</v>
      </c>
      <c r="BS20" s="3">
        <v>45509</v>
      </c>
      <c r="BT20" s="4">
        <v>0.45208333333333334</v>
      </c>
      <c r="BU20" t="s">
        <v>201</v>
      </c>
      <c r="BV20" t="s">
        <v>87</v>
      </c>
      <c r="BY20">
        <v>86376</v>
      </c>
      <c r="BZ20" t="s">
        <v>202</v>
      </c>
      <c r="CA20" t="s">
        <v>203</v>
      </c>
      <c r="CC20" t="s">
        <v>197</v>
      </c>
      <c r="CD20">
        <v>9301</v>
      </c>
      <c r="CE20" t="s">
        <v>101</v>
      </c>
      <c r="CF20" s="3">
        <v>45510</v>
      </c>
      <c r="CI20">
        <v>1</v>
      </c>
      <c r="CJ20">
        <v>1</v>
      </c>
      <c r="CK20">
        <v>41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"009943401939"</f>
        <v>009943401939</v>
      </c>
      <c r="F21" s="3">
        <v>45506</v>
      </c>
      <c r="G21">
        <v>202505</v>
      </c>
      <c r="H21" t="s">
        <v>178</v>
      </c>
      <c r="I21" t="s">
        <v>179</v>
      </c>
      <c r="J21" t="s">
        <v>81</v>
      </c>
      <c r="K21" t="s">
        <v>78</v>
      </c>
      <c r="L21" t="s">
        <v>204</v>
      </c>
      <c r="M21" t="s">
        <v>205</v>
      </c>
      <c r="N21" t="s">
        <v>206</v>
      </c>
      <c r="O21" t="s">
        <v>104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24.69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70.84</v>
      </c>
      <c r="BM21">
        <v>10.63</v>
      </c>
      <c r="BN21">
        <v>81.47</v>
      </c>
      <c r="BO21">
        <v>81.47</v>
      </c>
      <c r="BQ21" t="s">
        <v>207</v>
      </c>
      <c r="BR21" t="s">
        <v>208</v>
      </c>
      <c r="BS21" s="3">
        <v>45509</v>
      </c>
      <c r="BT21" s="4">
        <v>0.43541666666666667</v>
      </c>
      <c r="BU21" t="s">
        <v>209</v>
      </c>
      <c r="BV21" t="s">
        <v>87</v>
      </c>
      <c r="BY21">
        <v>1200</v>
      </c>
      <c r="BZ21" t="s">
        <v>108</v>
      </c>
      <c r="CA21" t="s">
        <v>210</v>
      </c>
      <c r="CC21" t="s">
        <v>205</v>
      </c>
      <c r="CD21" s="5" t="s">
        <v>211</v>
      </c>
      <c r="CE21" t="s">
        <v>101</v>
      </c>
      <c r="CF21" s="3">
        <v>45510</v>
      </c>
      <c r="CI21">
        <v>1</v>
      </c>
      <c r="CJ21">
        <v>1</v>
      </c>
      <c r="CK21">
        <v>21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"009943425827"</f>
        <v>009943425827</v>
      </c>
      <c r="F22" s="3">
        <v>45506</v>
      </c>
      <c r="G22">
        <v>202505</v>
      </c>
      <c r="H22" t="s">
        <v>75</v>
      </c>
      <c r="I22" t="s">
        <v>76</v>
      </c>
      <c r="J22" t="s">
        <v>110</v>
      </c>
      <c r="K22" t="s">
        <v>78</v>
      </c>
      <c r="L22" t="s">
        <v>92</v>
      </c>
      <c r="M22" t="s">
        <v>93</v>
      </c>
      <c r="N22" t="s">
        <v>212</v>
      </c>
      <c r="O22" t="s">
        <v>104</v>
      </c>
      <c r="P22" t="str">
        <f>"11005510BA 400040             "</f>
        <v xml:space="preserve">11005510BA 400040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24.69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70.84</v>
      </c>
      <c r="BM22">
        <v>10.63</v>
      </c>
      <c r="BN22">
        <v>81.47</v>
      </c>
      <c r="BO22">
        <v>81.47</v>
      </c>
      <c r="BP22" t="s">
        <v>152</v>
      </c>
      <c r="BQ22" t="s">
        <v>213</v>
      </c>
      <c r="BR22" t="s">
        <v>214</v>
      </c>
      <c r="BS22" s="3">
        <v>45509</v>
      </c>
      <c r="BT22" s="4">
        <v>0.38333333333333336</v>
      </c>
      <c r="BU22" t="s">
        <v>114</v>
      </c>
      <c r="BV22" t="s">
        <v>87</v>
      </c>
      <c r="BY22">
        <v>1200</v>
      </c>
      <c r="BZ22" t="s">
        <v>108</v>
      </c>
      <c r="CA22" t="s">
        <v>115</v>
      </c>
      <c r="CC22" t="s">
        <v>93</v>
      </c>
      <c r="CD22">
        <v>7915</v>
      </c>
      <c r="CE22" t="s">
        <v>101</v>
      </c>
      <c r="CF22" s="3">
        <v>45510</v>
      </c>
      <c r="CI22">
        <v>1</v>
      </c>
      <c r="CJ22">
        <v>1</v>
      </c>
      <c r="CK22">
        <v>21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"080011262645"</f>
        <v>080011262645</v>
      </c>
      <c r="F23" s="3">
        <v>45509</v>
      </c>
      <c r="G23">
        <v>202505</v>
      </c>
      <c r="H23" t="s">
        <v>92</v>
      </c>
      <c r="I23" t="s">
        <v>93</v>
      </c>
      <c r="J23" t="s">
        <v>215</v>
      </c>
      <c r="K23" t="s">
        <v>78</v>
      </c>
      <c r="L23" t="s">
        <v>75</v>
      </c>
      <c r="M23" t="s">
        <v>76</v>
      </c>
      <c r="N23" t="s">
        <v>141</v>
      </c>
      <c r="O23" t="s">
        <v>104</v>
      </c>
      <c r="P23" t="str">
        <f>"-                             "</f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24.69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0.9</v>
      </c>
      <c r="BJ23">
        <v>1.2</v>
      </c>
      <c r="BK23">
        <v>1.5</v>
      </c>
      <c r="BL23">
        <v>70.84</v>
      </c>
      <c r="BM23">
        <v>10.63</v>
      </c>
      <c r="BN23">
        <v>81.47</v>
      </c>
      <c r="BO23">
        <v>81.47</v>
      </c>
      <c r="BP23" t="s">
        <v>83</v>
      </c>
      <c r="BQ23" t="s">
        <v>142</v>
      </c>
      <c r="BR23" t="s">
        <v>216</v>
      </c>
      <c r="BS23" s="3">
        <v>45510</v>
      </c>
      <c r="BT23" s="4">
        <v>0.35625000000000001</v>
      </c>
      <c r="BU23" t="s">
        <v>131</v>
      </c>
      <c r="BV23" t="s">
        <v>87</v>
      </c>
      <c r="BY23">
        <v>5771.16</v>
      </c>
      <c r="BZ23" t="s">
        <v>108</v>
      </c>
      <c r="CA23" t="s">
        <v>132</v>
      </c>
      <c r="CC23" t="s">
        <v>76</v>
      </c>
      <c r="CD23">
        <v>2021</v>
      </c>
      <c r="CE23" t="s">
        <v>217</v>
      </c>
      <c r="CF23" s="3">
        <v>45511</v>
      </c>
      <c r="CI23">
        <v>1</v>
      </c>
      <c r="CJ23">
        <v>1</v>
      </c>
      <c r="CK23">
        <v>21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"009943098985"</f>
        <v>009943098985</v>
      </c>
      <c r="F24" s="3">
        <v>45509</v>
      </c>
      <c r="G24">
        <v>202505</v>
      </c>
      <c r="H24" t="s">
        <v>75</v>
      </c>
      <c r="I24" t="s">
        <v>76</v>
      </c>
      <c r="J24" t="s">
        <v>110</v>
      </c>
      <c r="K24" t="s">
        <v>78</v>
      </c>
      <c r="L24" t="s">
        <v>92</v>
      </c>
      <c r="M24" t="s">
        <v>93</v>
      </c>
      <c r="N24" t="s">
        <v>218</v>
      </c>
      <c r="O24" t="s">
        <v>104</v>
      </c>
      <c r="P24" t="str">
        <f>"11022653DI 460040             "</f>
        <v xml:space="preserve">11022653DI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24.69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0.7</v>
      </c>
      <c r="BK24">
        <v>1</v>
      </c>
      <c r="BL24">
        <v>70.84</v>
      </c>
      <c r="BM24">
        <v>10.63</v>
      </c>
      <c r="BN24">
        <v>81.47</v>
      </c>
      <c r="BO24">
        <v>81.47</v>
      </c>
      <c r="BP24" t="s">
        <v>219</v>
      </c>
      <c r="BQ24" t="s">
        <v>216</v>
      </c>
      <c r="BR24" t="s">
        <v>220</v>
      </c>
      <c r="BS24" s="3">
        <v>45510</v>
      </c>
      <c r="BT24" s="4">
        <v>0.33333333333333331</v>
      </c>
      <c r="BU24" t="s">
        <v>221</v>
      </c>
      <c r="BV24" t="s">
        <v>87</v>
      </c>
      <c r="BY24">
        <v>3254.8</v>
      </c>
      <c r="BZ24" t="s">
        <v>108</v>
      </c>
      <c r="CA24" t="s">
        <v>222</v>
      </c>
      <c r="CC24" t="s">
        <v>93</v>
      </c>
      <c r="CD24">
        <v>7530</v>
      </c>
      <c r="CE24" t="s">
        <v>101</v>
      </c>
      <c r="CF24" s="3">
        <v>45511</v>
      </c>
      <c r="CI24">
        <v>1</v>
      </c>
      <c r="CJ24">
        <v>1</v>
      </c>
      <c r="CK24">
        <v>21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"009943425516"</f>
        <v>009943425516</v>
      </c>
      <c r="F25" s="3">
        <v>45509</v>
      </c>
      <c r="G25">
        <v>202505</v>
      </c>
      <c r="H25" t="s">
        <v>75</v>
      </c>
      <c r="I25" t="s">
        <v>76</v>
      </c>
      <c r="J25" t="s">
        <v>110</v>
      </c>
      <c r="K25" t="s">
        <v>78</v>
      </c>
      <c r="L25" t="s">
        <v>94</v>
      </c>
      <c r="M25" t="s">
        <v>95</v>
      </c>
      <c r="N25" t="s">
        <v>223</v>
      </c>
      <c r="O25" t="s">
        <v>104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24.69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70.84</v>
      </c>
      <c r="BM25">
        <v>10.63</v>
      </c>
      <c r="BN25">
        <v>81.47</v>
      </c>
      <c r="BO25">
        <v>81.47</v>
      </c>
      <c r="BP25" t="s">
        <v>224</v>
      </c>
      <c r="BQ25" t="s">
        <v>159</v>
      </c>
      <c r="BR25" t="s">
        <v>225</v>
      </c>
      <c r="BS25" s="3">
        <v>45510</v>
      </c>
      <c r="BT25" s="4">
        <v>0.38819444444444445</v>
      </c>
      <c r="BU25" t="s">
        <v>226</v>
      </c>
      <c r="BV25" t="s">
        <v>87</v>
      </c>
      <c r="BY25">
        <v>1200</v>
      </c>
      <c r="BZ25" t="s">
        <v>108</v>
      </c>
      <c r="CA25" t="s">
        <v>161</v>
      </c>
      <c r="CC25" t="s">
        <v>95</v>
      </c>
      <c r="CD25">
        <v>4052</v>
      </c>
      <c r="CE25" t="s">
        <v>101</v>
      </c>
      <c r="CF25" s="3">
        <v>45511</v>
      </c>
      <c r="CI25">
        <v>1</v>
      </c>
      <c r="CJ25">
        <v>1</v>
      </c>
      <c r="CK25">
        <v>21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"009943838301"</f>
        <v>009943838301</v>
      </c>
      <c r="F26" s="3">
        <v>45509</v>
      </c>
      <c r="G26">
        <v>202505</v>
      </c>
      <c r="H26" t="s">
        <v>204</v>
      </c>
      <c r="I26" t="s">
        <v>205</v>
      </c>
      <c r="J26" t="s">
        <v>227</v>
      </c>
      <c r="K26" t="s">
        <v>78</v>
      </c>
      <c r="L26" t="s">
        <v>92</v>
      </c>
      <c r="M26" t="s">
        <v>93</v>
      </c>
      <c r="N26" t="s">
        <v>228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47.75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0.3</v>
      </c>
      <c r="BK26">
        <v>1</v>
      </c>
      <c r="BL26">
        <v>142.57</v>
      </c>
      <c r="BM26">
        <v>21.39</v>
      </c>
      <c r="BN26">
        <v>163.96</v>
      </c>
      <c r="BO26">
        <v>163.96</v>
      </c>
      <c r="BQ26" t="s">
        <v>229</v>
      </c>
      <c r="BR26" t="s">
        <v>230</v>
      </c>
      <c r="BS26" s="3">
        <v>45511</v>
      </c>
      <c r="BT26" s="4">
        <v>0.39861111111111114</v>
      </c>
      <c r="BU26" t="s">
        <v>231</v>
      </c>
      <c r="BV26" t="s">
        <v>87</v>
      </c>
      <c r="BY26">
        <v>1317.44</v>
      </c>
      <c r="BZ26" t="s">
        <v>88</v>
      </c>
      <c r="CA26" t="s">
        <v>232</v>
      </c>
      <c r="CC26" t="s">
        <v>93</v>
      </c>
      <c r="CD26">
        <v>8000</v>
      </c>
      <c r="CE26" t="s">
        <v>101</v>
      </c>
      <c r="CF26" s="3">
        <v>45512</v>
      </c>
      <c r="CI26">
        <v>3</v>
      </c>
      <c r="CJ26">
        <v>2</v>
      </c>
      <c r="CK26">
        <v>41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"009943425702"</f>
        <v>009943425702</v>
      </c>
      <c r="F27" s="3">
        <v>45510</v>
      </c>
      <c r="G27">
        <v>202505</v>
      </c>
      <c r="H27" t="s">
        <v>75</v>
      </c>
      <c r="I27" t="s">
        <v>76</v>
      </c>
      <c r="J27" t="s">
        <v>110</v>
      </c>
      <c r="K27" t="s">
        <v>78</v>
      </c>
      <c r="L27" t="s">
        <v>92</v>
      </c>
      <c r="M27" t="s">
        <v>93</v>
      </c>
      <c r="N27" t="s">
        <v>233</v>
      </c>
      <c r="O27" t="s">
        <v>104</v>
      </c>
      <c r="P27" t="str">
        <f>"11004535FN 460510             "</f>
        <v xml:space="preserve">11004535FN 460510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43.2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2.4</v>
      </c>
      <c r="BJ27">
        <v>3.2</v>
      </c>
      <c r="BK27">
        <v>3.5</v>
      </c>
      <c r="BL27">
        <v>123.94</v>
      </c>
      <c r="BM27">
        <v>18.59</v>
      </c>
      <c r="BN27">
        <v>142.53</v>
      </c>
      <c r="BO27">
        <v>142.53</v>
      </c>
      <c r="BP27" t="s">
        <v>234</v>
      </c>
      <c r="BQ27" t="s">
        <v>235</v>
      </c>
      <c r="BR27" t="s">
        <v>236</v>
      </c>
      <c r="BS27" s="3">
        <v>45511</v>
      </c>
      <c r="BT27" s="4">
        <v>0.39444444444444443</v>
      </c>
      <c r="BU27" t="s">
        <v>237</v>
      </c>
      <c r="BV27" t="s">
        <v>87</v>
      </c>
      <c r="BY27">
        <v>16224</v>
      </c>
      <c r="BZ27" t="s">
        <v>108</v>
      </c>
      <c r="CA27" t="s">
        <v>232</v>
      </c>
      <c r="CC27" t="s">
        <v>93</v>
      </c>
      <c r="CD27">
        <v>7460</v>
      </c>
      <c r="CE27" t="s">
        <v>101</v>
      </c>
      <c r="CF27" s="3">
        <v>45512</v>
      </c>
      <c r="CI27">
        <v>1</v>
      </c>
      <c r="CJ27">
        <v>1</v>
      </c>
      <c r="CK27">
        <v>21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"009943425515"</f>
        <v>009943425515</v>
      </c>
      <c r="F28" s="3">
        <v>45510</v>
      </c>
      <c r="G28">
        <v>202505</v>
      </c>
      <c r="H28" t="s">
        <v>75</v>
      </c>
      <c r="I28" t="s">
        <v>76</v>
      </c>
      <c r="J28" t="s">
        <v>110</v>
      </c>
      <c r="K28" t="s">
        <v>78</v>
      </c>
      <c r="L28" t="s">
        <v>92</v>
      </c>
      <c r="M28" t="s">
        <v>93</v>
      </c>
      <c r="N28" t="s">
        <v>238</v>
      </c>
      <c r="O28" t="s">
        <v>127</v>
      </c>
      <c r="P28" t="str">
        <f>"16122660DI 402190             "</f>
        <v xml:space="preserve">16122660DI 402190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69.44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5.6</v>
      </c>
      <c r="BJ28">
        <v>4.2</v>
      </c>
      <c r="BK28">
        <v>6</v>
      </c>
      <c r="BL28">
        <v>199.24</v>
      </c>
      <c r="BM28">
        <v>29.89</v>
      </c>
      <c r="BN28">
        <v>229.13</v>
      </c>
      <c r="BO28">
        <v>229.13</v>
      </c>
      <c r="BP28" t="s">
        <v>239</v>
      </c>
      <c r="BQ28" t="s">
        <v>240</v>
      </c>
      <c r="BR28" t="s">
        <v>241</v>
      </c>
      <c r="BS28" s="3">
        <v>45511</v>
      </c>
      <c r="BT28" s="4">
        <v>0.2986111111111111</v>
      </c>
      <c r="BU28" t="s">
        <v>242</v>
      </c>
      <c r="BV28" t="s">
        <v>87</v>
      </c>
      <c r="BY28">
        <v>20972</v>
      </c>
      <c r="BZ28" t="s">
        <v>88</v>
      </c>
      <c r="CA28" t="s">
        <v>243</v>
      </c>
      <c r="CC28" t="s">
        <v>93</v>
      </c>
      <c r="CD28">
        <v>7500</v>
      </c>
      <c r="CE28" t="s">
        <v>101</v>
      </c>
      <c r="CF28" s="3">
        <v>45512</v>
      </c>
      <c r="CI28">
        <v>1</v>
      </c>
      <c r="CJ28">
        <v>1</v>
      </c>
      <c r="CK28">
        <v>31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"009944276938"</f>
        <v>009944276938</v>
      </c>
      <c r="F29" s="3">
        <v>45510</v>
      </c>
      <c r="G29">
        <v>202505</v>
      </c>
      <c r="H29" t="s">
        <v>75</v>
      </c>
      <c r="I29" t="s">
        <v>76</v>
      </c>
      <c r="J29" t="s">
        <v>110</v>
      </c>
      <c r="K29" t="s">
        <v>78</v>
      </c>
      <c r="L29" t="s">
        <v>150</v>
      </c>
      <c r="M29" t="s">
        <v>151</v>
      </c>
      <c r="N29" t="s">
        <v>116</v>
      </c>
      <c r="O29" t="s">
        <v>104</v>
      </c>
      <c r="P29" t="str">
        <f>"11654300BS 460040             "</f>
        <v xml:space="preserve">11654300BS 460040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24.69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70.84</v>
      </c>
      <c r="BM29">
        <v>10.63</v>
      </c>
      <c r="BN29">
        <v>81.47</v>
      </c>
      <c r="BO29">
        <v>81.47</v>
      </c>
      <c r="BP29" t="s">
        <v>234</v>
      </c>
      <c r="BQ29" t="s">
        <v>244</v>
      </c>
      <c r="BR29" t="s">
        <v>214</v>
      </c>
      <c r="BS29" s="3">
        <v>45511</v>
      </c>
      <c r="BT29" s="4">
        <v>0.42986111111111114</v>
      </c>
      <c r="BU29" t="s">
        <v>245</v>
      </c>
      <c r="BV29" t="s">
        <v>87</v>
      </c>
      <c r="BY29">
        <v>1200</v>
      </c>
      <c r="BZ29" t="s">
        <v>108</v>
      </c>
      <c r="CA29" t="s">
        <v>156</v>
      </c>
      <c r="CC29" t="s">
        <v>151</v>
      </c>
      <c r="CD29">
        <v>3610</v>
      </c>
      <c r="CE29" t="s">
        <v>101</v>
      </c>
      <c r="CF29" s="3">
        <v>45512</v>
      </c>
      <c r="CI29">
        <v>1</v>
      </c>
      <c r="CJ29">
        <v>1</v>
      </c>
      <c r="CK29">
        <v>21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"009944445416"</f>
        <v>009944445416</v>
      </c>
      <c r="F30" s="3">
        <v>45510</v>
      </c>
      <c r="G30">
        <v>202505</v>
      </c>
      <c r="H30" t="s">
        <v>94</v>
      </c>
      <c r="I30" t="s">
        <v>95</v>
      </c>
      <c r="J30" t="s">
        <v>144</v>
      </c>
      <c r="K30" t="s">
        <v>78</v>
      </c>
      <c r="L30" t="s">
        <v>92</v>
      </c>
      <c r="M30" t="s">
        <v>93</v>
      </c>
      <c r="N30" t="s">
        <v>246</v>
      </c>
      <c r="O30" t="s">
        <v>247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482.3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295.06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</v>
      </c>
      <c r="BJ30">
        <v>2.7</v>
      </c>
      <c r="BK30">
        <v>3</v>
      </c>
      <c r="BL30">
        <v>846.57</v>
      </c>
      <c r="BM30">
        <v>126.99</v>
      </c>
      <c r="BN30">
        <v>973.56</v>
      </c>
      <c r="BO30">
        <v>973.56</v>
      </c>
      <c r="BR30" t="s">
        <v>248</v>
      </c>
      <c r="BS30" s="3">
        <v>45511</v>
      </c>
      <c r="BT30" s="4">
        <v>0.47222222222222221</v>
      </c>
      <c r="BU30" t="s">
        <v>249</v>
      </c>
      <c r="BV30" t="s">
        <v>91</v>
      </c>
      <c r="BW30" t="s">
        <v>250</v>
      </c>
      <c r="BX30" t="s">
        <v>251</v>
      </c>
      <c r="BY30">
        <v>13300</v>
      </c>
      <c r="BZ30" t="s">
        <v>252</v>
      </c>
      <c r="CC30" t="s">
        <v>93</v>
      </c>
      <c r="CD30">
        <v>8000</v>
      </c>
      <c r="CE30" t="s">
        <v>101</v>
      </c>
      <c r="CF30" s="3">
        <v>45516</v>
      </c>
      <c r="CI30">
        <v>0</v>
      </c>
      <c r="CJ30">
        <v>1</v>
      </c>
      <c r="CK30">
        <v>21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"009942970041"</f>
        <v>009942970041</v>
      </c>
      <c r="F31" s="3">
        <v>45511</v>
      </c>
      <c r="G31">
        <v>202505</v>
      </c>
      <c r="H31" t="s">
        <v>253</v>
      </c>
      <c r="I31" t="s">
        <v>254</v>
      </c>
      <c r="J31" t="s">
        <v>255</v>
      </c>
      <c r="K31" t="s">
        <v>78</v>
      </c>
      <c r="L31" t="s">
        <v>256</v>
      </c>
      <c r="M31" t="s">
        <v>257</v>
      </c>
      <c r="N31" t="s">
        <v>258</v>
      </c>
      <c r="O31" t="s">
        <v>104</v>
      </c>
      <c r="P31" t="str">
        <f>"....                          "</f>
        <v xml:space="preserve">....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175.8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5</v>
      </c>
      <c r="BJ31">
        <v>7.9</v>
      </c>
      <c r="BK31">
        <v>8</v>
      </c>
      <c r="BL31">
        <v>507.5</v>
      </c>
      <c r="BM31">
        <v>76.13</v>
      </c>
      <c r="BN31">
        <v>583.63</v>
      </c>
      <c r="BO31">
        <v>583.63</v>
      </c>
      <c r="BQ31" t="s">
        <v>259</v>
      </c>
      <c r="BR31" t="s">
        <v>260</v>
      </c>
      <c r="BS31" s="3">
        <v>45512</v>
      </c>
      <c r="BT31" s="4">
        <v>0.3263888888888889</v>
      </c>
      <c r="BU31" t="s">
        <v>259</v>
      </c>
      <c r="BV31" t="s">
        <v>87</v>
      </c>
      <c r="BY31">
        <v>39600</v>
      </c>
      <c r="BZ31" t="s">
        <v>108</v>
      </c>
      <c r="CC31" t="s">
        <v>257</v>
      </c>
      <c r="CD31">
        <v>1600</v>
      </c>
      <c r="CE31" t="s">
        <v>261</v>
      </c>
      <c r="CF31" s="3">
        <v>45512</v>
      </c>
      <c r="CI31">
        <v>1</v>
      </c>
      <c r="CJ31">
        <v>1</v>
      </c>
      <c r="CK31">
        <v>23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"009944406314"</f>
        <v>009944406314</v>
      </c>
      <c r="F32" s="3">
        <v>45511</v>
      </c>
      <c r="G32">
        <v>202505</v>
      </c>
      <c r="H32" t="s">
        <v>262</v>
      </c>
      <c r="I32" t="s">
        <v>263</v>
      </c>
      <c r="J32" t="s">
        <v>264</v>
      </c>
      <c r="K32" t="s">
        <v>78</v>
      </c>
      <c r="L32" t="s">
        <v>79</v>
      </c>
      <c r="M32" t="s">
        <v>80</v>
      </c>
      <c r="N32" t="s">
        <v>265</v>
      </c>
      <c r="O32" t="s">
        <v>104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24.46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70.61</v>
      </c>
      <c r="BM32">
        <v>10.59</v>
      </c>
      <c r="BN32">
        <v>81.2</v>
      </c>
      <c r="BO32">
        <v>81.2</v>
      </c>
      <c r="BQ32" t="s">
        <v>266</v>
      </c>
      <c r="BR32" t="s">
        <v>267</v>
      </c>
      <c r="BS32" s="3">
        <v>45512</v>
      </c>
      <c r="BT32" s="4">
        <v>0.43472222222222223</v>
      </c>
      <c r="BU32" t="s">
        <v>268</v>
      </c>
      <c r="BV32" t="s">
        <v>87</v>
      </c>
      <c r="BY32">
        <v>1200</v>
      </c>
      <c r="BZ32" t="s">
        <v>108</v>
      </c>
      <c r="CA32" t="s">
        <v>269</v>
      </c>
      <c r="CC32" t="s">
        <v>80</v>
      </c>
      <c r="CD32">
        <v>6045</v>
      </c>
      <c r="CE32" t="s">
        <v>101</v>
      </c>
      <c r="CF32" s="3">
        <v>45516</v>
      </c>
      <c r="CI32">
        <v>1</v>
      </c>
      <c r="CJ32">
        <v>1</v>
      </c>
      <c r="CK32">
        <v>21</v>
      </c>
      <c r="CL32" t="s">
        <v>91</v>
      </c>
    </row>
    <row r="33" spans="1:91" x14ac:dyDescent="0.3">
      <c r="A33" t="s">
        <v>72</v>
      </c>
      <c r="B33" t="s">
        <v>73</v>
      </c>
      <c r="C33" t="s">
        <v>74</v>
      </c>
      <c r="E33" t="str">
        <f>"080011264054"</f>
        <v>080011264054</v>
      </c>
      <c r="F33" s="3">
        <v>45511</v>
      </c>
      <c r="G33">
        <v>202505</v>
      </c>
      <c r="H33" t="s">
        <v>92</v>
      </c>
      <c r="I33" t="s">
        <v>93</v>
      </c>
      <c r="J33" t="s">
        <v>270</v>
      </c>
      <c r="K33" t="s">
        <v>78</v>
      </c>
      <c r="L33" t="s">
        <v>94</v>
      </c>
      <c r="M33" t="s">
        <v>95</v>
      </c>
      <c r="N33" t="s">
        <v>271</v>
      </c>
      <c r="O33" t="s">
        <v>104</v>
      </c>
      <c r="P33" t="str">
        <f>"Cooler box                    "</f>
        <v xml:space="preserve">Cooler box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30.57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2.4</v>
      </c>
      <c r="BK33">
        <v>2.5</v>
      </c>
      <c r="BL33">
        <v>88.25</v>
      </c>
      <c r="BM33">
        <v>13.24</v>
      </c>
      <c r="BN33">
        <v>101.49</v>
      </c>
      <c r="BO33">
        <v>101.49</v>
      </c>
      <c r="BP33" t="s">
        <v>272</v>
      </c>
      <c r="BQ33" t="s">
        <v>273</v>
      </c>
      <c r="BR33" t="s">
        <v>274</v>
      </c>
      <c r="BS33" s="3">
        <v>45516</v>
      </c>
      <c r="BT33" s="4">
        <v>0.40069444444444446</v>
      </c>
      <c r="BU33" t="s">
        <v>124</v>
      </c>
      <c r="BV33" t="s">
        <v>87</v>
      </c>
      <c r="BY33">
        <v>11818</v>
      </c>
      <c r="BZ33" t="s">
        <v>108</v>
      </c>
      <c r="CC33" t="s">
        <v>95</v>
      </c>
      <c r="CD33">
        <v>4001</v>
      </c>
      <c r="CE33" t="s">
        <v>101</v>
      </c>
      <c r="CF33" s="3">
        <v>45517</v>
      </c>
      <c r="CI33">
        <v>2</v>
      </c>
      <c r="CJ33">
        <v>3</v>
      </c>
      <c r="CK33">
        <v>21</v>
      </c>
      <c r="CL33" t="s">
        <v>91</v>
      </c>
    </row>
    <row r="34" spans="1:91" x14ac:dyDescent="0.3">
      <c r="A34" t="s">
        <v>72</v>
      </c>
      <c r="B34" t="s">
        <v>73</v>
      </c>
      <c r="C34" t="s">
        <v>74</v>
      </c>
      <c r="E34" t="str">
        <f>"009944036156"</f>
        <v>009944036156</v>
      </c>
      <c r="F34" s="3">
        <v>45511</v>
      </c>
      <c r="G34">
        <v>202505</v>
      </c>
      <c r="H34" t="s">
        <v>102</v>
      </c>
      <c r="I34" t="s">
        <v>103</v>
      </c>
      <c r="J34" t="s">
        <v>81</v>
      </c>
      <c r="K34" t="s">
        <v>78</v>
      </c>
      <c r="L34" t="s">
        <v>79</v>
      </c>
      <c r="M34" t="s">
        <v>80</v>
      </c>
      <c r="N34" t="s">
        <v>81</v>
      </c>
      <c r="O34" t="s">
        <v>104</v>
      </c>
      <c r="P34" t="str">
        <f>"11912270 FM                   "</f>
        <v xml:space="preserve">11912270 FM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24.46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70.61</v>
      </c>
      <c r="BM34">
        <v>10.59</v>
      </c>
      <c r="BN34">
        <v>81.2</v>
      </c>
      <c r="BO34">
        <v>81.2</v>
      </c>
      <c r="BQ34" t="s">
        <v>275</v>
      </c>
      <c r="BR34" t="s">
        <v>276</v>
      </c>
      <c r="BS34" s="3">
        <v>45512</v>
      </c>
      <c r="BT34" s="4">
        <v>0.42291666666666666</v>
      </c>
      <c r="BU34" t="s">
        <v>86</v>
      </c>
      <c r="BV34" t="s">
        <v>87</v>
      </c>
      <c r="BY34">
        <v>1200</v>
      </c>
      <c r="BZ34" t="s">
        <v>108</v>
      </c>
      <c r="CA34" t="s">
        <v>89</v>
      </c>
      <c r="CC34" t="s">
        <v>80</v>
      </c>
      <c r="CD34">
        <v>6045</v>
      </c>
      <c r="CE34" t="s">
        <v>101</v>
      </c>
      <c r="CF34" s="3">
        <v>45512</v>
      </c>
      <c r="CI34">
        <v>1</v>
      </c>
      <c r="CJ34">
        <v>1</v>
      </c>
      <c r="CK34">
        <v>21</v>
      </c>
      <c r="CL34" t="s">
        <v>91</v>
      </c>
    </row>
    <row r="35" spans="1:91" x14ac:dyDescent="0.3">
      <c r="A35" t="s">
        <v>72</v>
      </c>
      <c r="B35" t="s">
        <v>73</v>
      </c>
      <c r="C35" t="s">
        <v>74</v>
      </c>
      <c r="E35" t="str">
        <f>"009943430822"</f>
        <v>009943430822</v>
      </c>
      <c r="F35" s="3">
        <v>45511</v>
      </c>
      <c r="G35">
        <v>202505</v>
      </c>
      <c r="H35" t="s">
        <v>75</v>
      </c>
      <c r="I35" t="s">
        <v>76</v>
      </c>
      <c r="J35" t="s">
        <v>110</v>
      </c>
      <c r="K35" t="s">
        <v>78</v>
      </c>
      <c r="L35" t="s">
        <v>94</v>
      </c>
      <c r="M35" t="s">
        <v>95</v>
      </c>
      <c r="N35" t="s">
        <v>277</v>
      </c>
      <c r="O35" t="s">
        <v>104</v>
      </c>
      <c r="P35" t="str">
        <f>"11116561PC                    "</f>
        <v xml:space="preserve">11116561PC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24.46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70.61</v>
      </c>
      <c r="BM35">
        <v>10.59</v>
      </c>
      <c r="BN35">
        <v>81.2</v>
      </c>
      <c r="BO35">
        <v>81.2</v>
      </c>
      <c r="BQ35" t="s">
        <v>278</v>
      </c>
      <c r="BR35" t="s">
        <v>279</v>
      </c>
      <c r="BS35" s="3">
        <v>45512</v>
      </c>
      <c r="BT35" s="4">
        <v>0.41319444444444442</v>
      </c>
      <c r="BU35" t="s">
        <v>280</v>
      </c>
      <c r="BV35" t="s">
        <v>87</v>
      </c>
      <c r="BY35">
        <v>816</v>
      </c>
      <c r="BZ35" t="s">
        <v>108</v>
      </c>
      <c r="CA35" t="s">
        <v>156</v>
      </c>
      <c r="CC35" t="s">
        <v>95</v>
      </c>
      <c r="CD35">
        <v>4000</v>
      </c>
      <c r="CE35" t="s">
        <v>101</v>
      </c>
      <c r="CF35" s="3">
        <v>45516</v>
      </c>
      <c r="CI35">
        <v>1</v>
      </c>
      <c r="CJ35">
        <v>1</v>
      </c>
      <c r="CK35">
        <v>21</v>
      </c>
      <c r="CL35" t="s">
        <v>91</v>
      </c>
    </row>
    <row r="36" spans="1:91" x14ac:dyDescent="0.3">
      <c r="A36" t="s">
        <v>72</v>
      </c>
      <c r="B36" t="s">
        <v>73</v>
      </c>
      <c r="C36" t="s">
        <v>74</v>
      </c>
      <c r="E36" t="str">
        <f>"009943054915"</f>
        <v>009943054915</v>
      </c>
      <c r="F36" s="3">
        <v>45511</v>
      </c>
      <c r="G36">
        <v>202505</v>
      </c>
      <c r="H36" t="s">
        <v>75</v>
      </c>
      <c r="I36" t="s">
        <v>76</v>
      </c>
      <c r="J36" t="s">
        <v>281</v>
      </c>
      <c r="K36" t="s">
        <v>78</v>
      </c>
      <c r="L36" t="s">
        <v>94</v>
      </c>
      <c r="M36" t="s">
        <v>95</v>
      </c>
      <c r="N36" t="s">
        <v>282</v>
      </c>
      <c r="O36" t="s">
        <v>104</v>
      </c>
      <c r="P36" t="str">
        <f>"11116561PC 402190             "</f>
        <v xml:space="preserve">11116561PC 402190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70.61</v>
      </c>
      <c r="BM36">
        <v>10.59</v>
      </c>
      <c r="BN36">
        <v>81.2</v>
      </c>
      <c r="BO36">
        <v>81.2</v>
      </c>
      <c r="BP36" t="s">
        <v>234</v>
      </c>
      <c r="BQ36" t="s">
        <v>283</v>
      </c>
      <c r="BR36" t="s">
        <v>279</v>
      </c>
      <c r="BS36" s="3">
        <v>45512</v>
      </c>
      <c r="BT36" s="4">
        <v>0.37222222222222223</v>
      </c>
      <c r="BU36" t="s">
        <v>284</v>
      </c>
      <c r="BV36" t="s">
        <v>87</v>
      </c>
      <c r="BY36">
        <v>816</v>
      </c>
      <c r="BZ36" t="s">
        <v>108</v>
      </c>
      <c r="CA36" t="s">
        <v>285</v>
      </c>
      <c r="CC36" t="s">
        <v>95</v>
      </c>
      <c r="CD36">
        <v>4068</v>
      </c>
      <c r="CE36" t="s">
        <v>101</v>
      </c>
      <c r="CF36" s="3">
        <v>45516</v>
      </c>
      <c r="CI36">
        <v>1</v>
      </c>
      <c r="CJ36">
        <v>1</v>
      </c>
      <c r="CK36">
        <v>21</v>
      </c>
      <c r="CL36" t="s">
        <v>91</v>
      </c>
    </row>
    <row r="37" spans="1:91" x14ac:dyDescent="0.3">
      <c r="A37" t="s">
        <v>72</v>
      </c>
      <c r="B37" t="s">
        <v>73</v>
      </c>
      <c r="C37" t="s">
        <v>74</v>
      </c>
      <c r="E37" t="str">
        <f>"009943430844"</f>
        <v>009943430844</v>
      </c>
      <c r="F37" s="3">
        <v>45511</v>
      </c>
      <c r="G37">
        <v>202505</v>
      </c>
      <c r="H37" t="s">
        <v>75</v>
      </c>
      <c r="I37" t="s">
        <v>76</v>
      </c>
      <c r="J37" t="s">
        <v>110</v>
      </c>
      <c r="K37" t="s">
        <v>78</v>
      </c>
      <c r="L37" t="s">
        <v>169</v>
      </c>
      <c r="M37" t="s">
        <v>170</v>
      </c>
      <c r="N37" t="s">
        <v>286</v>
      </c>
      <c r="O37" t="s">
        <v>104</v>
      </c>
      <c r="P37" t="str">
        <f>"11116561PC 402190             "</f>
        <v xml:space="preserve">11116561PC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24.46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70.61</v>
      </c>
      <c r="BM37">
        <v>10.59</v>
      </c>
      <c r="BN37">
        <v>81.2</v>
      </c>
      <c r="BO37">
        <v>81.2</v>
      </c>
      <c r="BP37" t="s">
        <v>234</v>
      </c>
      <c r="BQ37" t="s">
        <v>287</v>
      </c>
      <c r="BR37" t="s">
        <v>279</v>
      </c>
      <c r="BS37" s="3">
        <v>45512</v>
      </c>
      <c r="BT37" s="4">
        <v>0.42986111111111114</v>
      </c>
      <c r="BU37" t="s">
        <v>288</v>
      </c>
      <c r="BV37" t="s">
        <v>87</v>
      </c>
      <c r="BY37">
        <v>768</v>
      </c>
      <c r="BZ37" t="s">
        <v>108</v>
      </c>
      <c r="CA37" t="s">
        <v>175</v>
      </c>
      <c r="CC37" t="s">
        <v>170</v>
      </c>
      <c r="CD37">
        <v>4300</v>
      </c>
      <c r="CE37" t="s">
        <v>101</v>
      </c>
      <c r="CF37" s="3">
        <v>45516</v>
      </c>
      <c r="CI37">
        <v>1</v>
      </c>
      <c r="CJ37">
        <v>1</v>
      </c>
      <c r="CK37">
        <v>21</v>
      </c>
      <c r="CL37" t="s">
        <v>91</v>
      </c>
    </row>
    <row r="38" spans="1:91" x14ac:dyDescent="0.3">
      <c r="A38" t="s">
        <v>72</v>
      </c>
      <c r="B38" t="s">
        <v>73</v>
      </c>
      <c r="C38" t="s">
        <v>74</v>
      </c>
      <c r="E38" t="str">
        <f>"009943425826"</f>
        <v>009943425826</v>
      </c>
      <c r="F38" s="3">
        <v>45511</v>
      </c>
      <c r="G38">
        <v>202505</v>
      </c>
      <c r="H38" t="s">
        <v>75</v>
      </c>
      <c r="I38" t="s">
        <v>76</v>
      </c>
      <c r="J38" t="s">
        <v>110</v>
      </c>
      <c r="K38" t="s">
        <v>78</v>
      </c>
      <c r="L38" t="s">
        <v>92</v>
      </c>
      <c r="M38" t="s">
        <v>93</v>
      </c>
      <c r="N38" t="s">
        <v>289</v>
      </c>
      <c r="O38" t="s">
        <v>104</v>
      </c>
      <c r="P38" t="str">
        <f>"11005506HR 460040             "</f>
        <v xml:space="preserve">11005506HR 460040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180.87</v>
      </c>
      <c r="AN38">
        <v>0</v>
      </c>
      <c r="AO38">
        <v>0</v>
      </c>
      <c r="AP38">
        <v>0</v>
      </c>
      <c r="AQ38">
        <v>24.46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1.3</v>
      </c>
      <c r="BK38">
        <v>2</v>
      </c>
      <c r="BL38">
        <v>251.48</v>
      </c>
      <c r="BM38">
        <v>37.72</v>
      </c>
      <c r="BN38">
        <v>289.2</v>
      </c>
      <c r="BO38">
        <v>289.2</v>
      </c>
      <c r="BQ38" t="s">
        <v>290</v>
      </c>
      <c r="BR38" t="s">
        <v>291</v>
      </c>
      <c r="BS38" s="3">
        <v>45512</v>
      </c>
      <c r="BT38" s="4">
        <v>0.35625000000000001</v>
      </c>
      <c r="BU38" t="s">
        <v>292</v>
      </c>
      <c r="BV38" t="s">
        <v>87</v>
      </c>
      <c r="BY38">
        <v>6528</v>
      </c>
      <c r="BZ38" t="s">
        <v>293</v>
      </c>
      <c r="CA38" t="s">
        <v>115</v>
      </c>
      <c r="CC38" t="s">
        <v>93</v>
      </c>
      <c r="CD38">
        <v>7915</v>
      </c>
      <c r="CE38" t="s">
        <v>101</v>
      </c>
      <c r="CF38" s="3">
        <v>45516</v>
      </c>
      <c r="CI38">
        <v>1</v>
      </c>
      <c r="CJ38">
        <v>1</v>
      </c>
      <c r="CK38">
        <v>21</v>
      </c>
      <c r="CL38" t="s">
        <v>87</v>
      </c>
      <c r="CM38" s="4">
        <v>0.35625000000000001</v>
      </c>
    </row>
    <row r="39" spans="1:91" x14ac:dyDescent="0.3">
      <c r="A39" t="s">
        <v>72</v>
      </c>
      <c r="B39" t="s">
        <v>73</v>
      </c>
      <c r="C39" t="s">
        <v>74</v>
      </c>
      <c r="E39" t="str">
        <f>"009944574296"</f>
        <v>009944574296</v>
      </c>
      <c r="F39" s="3">
        <v>45511</v>
      </c>
      <c r="G39">
        <v>202505</v>
      </c>
      <c r="H39" t="s">
        <v>169</v>
      </c>
      <c r="I39" t="s">
        <v>170</v>
      </c>
      <c r="J39" t="s">
        <v>294</v>
      </c>
      <c r="K39" t="s">
        <v>78</v>
      </c>
      <c r="L39" t="s">
        <v>295</v>
      </c>
      <c r="M39" t="s">
        <v>296</v>
      </c>
      <c r="N39" t="s">
        <v>294</v>
      </c>
      <c r="O39" t="s">
        <v>247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482.3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322.86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5.4</v>
      </c>
      <c r="BJ39">
        <v>3.6</v>
      </c>
      <c r="BK39">
        <v>5.5</v>
      </c>
      <c r="BL39">
        <v>932.02</v>
      </c>
      <c r="BM39">
        <v>139.80000000000001</v>
      </c>
      <c r="BN39">
        <v>1071.82</v>
      </c>
      <c r="BO39">
        <v>1071.82</v>
      </c>
      <c r="BR39" t="s">
        <v>297</v>
      </c>
      <c r="BS39" s="3">
        <v>45511</v>
      </c>
      <c r="BT39" s="4">
        <v>0.81319444444444444</v>
      </c>
      <c r="BU39" t="s">
        <v>298</v>
      </c>
      <c r="BV39" t="s">
        <v>87</v>
      </c>
      <c r="BY39">
        <v>18225</v>
      </c>
      <c r="BZ39" t="s">
        <v>252</v>
      </c>
      <c r="CC39" t="s">
        <v>296</v>
      </c>
      <c r="CD39">
        <v>1683</v>
      </c>
      <c r="CE39" t="s">
        <v>101</v>
      </c>
      <c r="CF39" s="3">
        <v>45512</v>
      </c>
      <c r="CI39">
        <v>0</v>
      </c>
      <c r="CJ39">
        <v>0</v>
      </c>
      <c r="CK39">
        <v>21</v>
      </c>
      <c r="CL39" t="s">
        <v>91</v>
      </c>
    </row>
    <row r="40" spans="1:91" x14ac:dyDescent="0.3">
      <c r="A40" t="s">
        <v>72</v>
      </c>
      <c r="B40" t="s">
        <v>73</v>
      </c>
      <c r="C40" t="s">
        <v>74</v>
      </c>
      <c r="E40" t="str">
        <f>"009944204349"</f>
        <v>009944204349</v>
      </c>
      <c r="F40" s="3">
        <v>45477</v>
      </c>
      <c r="G40">
        <v>202505</v>
      </c>
      <c r="H40" t="s">
        <v>94</v>
      </c>
      <c r="I40" t="s">
        <v>95</v>
      </c>
      <c r="J40" t="s">
        <v>144</v>
      </c>
      <c r="K40" t="s">
        <v>78</v>
      </c>
      <c r="L40" t="s">
        <v>94</v>
      </c>
      <c r="M40" t="s">
        <v>95</v>
      </c>
      <c r="N40" t="s">
        <v>299</v>
      </c>
      <c r="O40" t="s">
        <v>82</v>
      </c>
      <c r="P40" t="str">
        <f>"ZINHLE                        "</f>
        <v xml:space="preserve">ZINHLE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40.07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10</v>
      </c>
      <c r="BJ40">
        <v>18</v>
      </c>
      <c r="BK40">
        <v>18</v>
      </c>
      <c r="BL40">
        <v>120.54</v>
      </c>
      <c r="BM40">
        <v>18.079999999999998</v>
      </c>
      <c r="BN40">
        <v>138.62</v>
      </c>
      <c r="BO40">
        <v>138.62</v>
      </c>
      <c r="BQ40" t="s">
        <v>300</v>
      </c>
      <c r="BR40" t="s">
        <v>248</v>
      </c>
      <c r="BS40" s="3">
        <v>45478</v>
      </c>
      <c r="BT40" s="4">
        <v>0.52847222222222223</v>
      </c>
      <c r="BU40" t="s">
        <v>301</v>
      </c>
      <c r="BV40" t="s">
        <v>87</v>
      </c>
      <c r="BY40">
        <v>44892</v>
      </c>
      <c r="BZ40" t="s">
        <v>88</v>
      </c>
      <c r="CA40" t="s">
        <v>100</v>
      </c>
      <c r="CC40" t="s">
        <v>95</v>
      </c>
      <c r="CD40">
        <v>4016</v>
      </c>
      <c r="CE40" t="s">
        <v>101</v>
      </c>
      <c r="CF40" s="3">
        <v>45481</v>
      </c>
      <c r="CI40">
        <v>1</v>
      </c>
      <c r="CJ40">
        <v>1</v>
      </c>
      <c r="CK40">
        <v>42</v>
      </c>
      <c r="CL40" t="s">
        <v>91</v>
      </c>
    </row>
    <row r="41" spans="1:91" x14ac:dyDescent="0.3">
      <c r="A41" t="s">
        <v>72</v>
      </c>
      <c r="B41" t="s">
        <v>73</v>
      </c>
      <c r="C41" t="s">
        <v>74</v>
      </c>
      <c r="E41" t="str">
        <f>"080011267101"</f>
        <v>080011267101</v>
      </c>
      <c r="F41" s="3">
        <v>45512</v>
      </c>
      <c r="G41">
        <v>202505</v>
      </c>
      <c r="H41" t="s">
        <v>94</v>
      </c>
      <c r="I41" t="s">
        <v>95</v>
      </c>
      <c r="J41" t="s">
        <v>134</v>
      </c>
      <c r="K41" t="s">
        <v>78</v>
      </c>
      <c r="L41" t="s">
        <v>256</v>
      </c>
      <c r="M41" t="s">
        <v>257</v>
      </c>
      <c r="N41" t="s">
        <v>302</v>
      </c>
      <c r="O41" t="s">
        <v>104</v>
      </c>
      <c r="P41" t="str">
        <f>"-                             "</f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48.9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4</v>
      </c>
      <c r="BK41">
        <v>4</v>
      </c>
      <c r="BL41">
        <v>141.16999999999999</v>
      </c>
      <c r="BM41">
        <v>21.18</v>
      </c>
      <c r="BN41">
        <v>162.35</v>
      </c>
      <c r="BO41">
        <v>162.35</v>
      </c>
      <c r="BP41" t="s">
        <v>303</v>
      </c>
      <c r="BQ41" t="s">
        <v>304</v>
      </c>
      <c r="BR41" t="s">
        <v>305</v>
      </c>
      <c r="BS41" t="s">
        <v>83</v>
      </c>
      <c r="BY41">
        <v>19800</v>
      </c>
      <c r="BZ41" t="s">
        <v>108</v>
      </c>
      <c r="CC41" t="s">
        <v>257</v>
      </c>
      <c r="CD41">
        <v>1601</v>
      </c>
      <c r="CE41" t="s">
        <v>140</v>
      </c>
      <c r="CF41" s="3">
        <v>45518</v>
      </c>
      <c r="CI41">
        <v>1</v>
      </c>
      <c r="CJ41" t="s">
        <v>83</v>
      </c>
      <c r="CK41">
        <v>21</v>
      </c>
      <c r="CL41" t="s">
        <v>91</v>
      </c>
    </row>
    <row r="42" spans="1:91" x14ac:dyDescent="0.3">
      <c r="A42" t="s">
        <v>72</v>
      </c>
      <c r="B42" t="s">
        <v>73</v>
      </c>
      <c r="C42" t="s">
        <v>74</v>
      </c>
      <c r="E42" t="str">
        <f>"009943425514"</f>
        <v>009943425514</v>
      </c>
      <c r="F42" s="3">
        <v>45512</v>
      </c>
      <c r="G42">
        <v>202505</v>
      </c>
      <c r="H42" t="s">
        <v>75</v>
      </c>
      <c r="I42" t="s">
        <v>76</v>
      </c>
      <c r="J42" t="s">
        <v>110</v>
      </c>
      <c r="K42" t="s">
        <v>78</v>
      </c>
      <c r="L42" t="s">
        <v>94</v>
      </c>
      <c r="M42" t="s">
        <v>95</v>
      </c>
      <c r="N42" t="s">
        <v>223</v>
      </c>
      <c r="O42" t="s">
        <v>104</v>
      </c>
      <c r="P42" t="str">
        <f>"11116561PC 402190             "</f>
        <v xml:space="preserve">11116561PC 402190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24.46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0.3</v>
      </c>
      <c r="BK42">
        <v>0.5</v>
      </c>
      <c r="BL42">
        <v>70.61</v>
      </c>
      <c r="BM42">
        <v>10.59</v>
      </c>
      <c r="BN42">
        <v>81.2</v>
      </c>
      <c r="BO42">
        <v>81.2</v>
      </c>
      <c r="BP42" t="s">
        <v>234</v>
      </c>
      <c r="BQ42" t="s">
        <v>159</v>
      </c>
      <c r="BR42" t="s">
        <v>279</v>
      </c>
      <c r="BS42" s="3">
        <v>45516</v>
      </c>
      <c r="BT42" s="4">
        <v>0.39097222222222222</v>
      </c>
      <c r="BU42" t="s">
        <v>226</v>
      </c>
      <c r="BV42" t="s">
        <v>87</v>
      </c>
      <c r="BY42">
        <v>1649.34</v>
      </c>
      <c r="BZ42" t="s">
        <v>108</v>
      </c>
      <c r="CA42" t="s">
        <v>161</v>
      </c>
      <c r="CC42" t="s">
        <v>95</v>
      </c>
      <c r="CD42">
        <v>4052</v>
      </c>
      <c r="CE42" t="s">
        <v>101</v>
      </c>
      <c r="CF42" s="3">
        <v>45517</v>
      </c>
      <c r="CI42">
        <v>1</v>
      </c>
      <c r="CJ42">
        <v>2</v>
      </c>
      <c r="CK42">
        <v>21</v>
      </c>
      <c r="CL42" t="s">
        <v>91</v>
      </c>
    </row>
    <row r="43" spans="1:91" x14ac:dyDescent="0.3">
      <c r="A43" t="s">
        <v>72</v>
      </c>
      <c r="B43" t="s">
        <v>73</v>
      </c>
      <c r="C43" t="s">
        <v>74</v>
      </c>
      <c r="E43" t="str">
        <f>"009943090763"</f>
        <v>009943090763</v>
      </c>
      <c r="F43" s="3">
        <v>45512</v>
      </c>
      <c r="G43">
        <v>202505</v>
      </c>
      <c r="H43" t="s">
        <v>75</v>
      </c>
      <c r="I43" t="s">
        <v>76</v>
      </c>
      <c r="J43" t="s">
        <v>110</v>
      </c>
      <c r="K43" t="s">
        <v>78</v>
      </c>
      <c r="L43" t="s">
        <v>92</v>
      </c>
      <c r="M43" t="s">
        <v>93</v>
      </c>
      <c r="N43" t="s">
        <v>306</v>
      </c>
      <c r="O43" t="s">
        <v>82</v>
      </c>
      <c r="P43" t="str">
        <f>"11005000BT 402190             "</f>
        <v xml:space="preserve">11005000BT 402190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47.3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2.9</v>
      </c>
      <c r="BK43">
        <v>3</v>
      </c>
      <c r="BL43">
        <v>142.12</v>
      </c>
      <c r="BM43">
        <v>21.32</v>
      </c>
      <c r="BN43">
        <v>163.44</v>
      </c>
      <c r="BO43">
        <v>163.44</v>
      </c>
      <c r="BP43" t="s">
        <v>181</v>
      </c>
      <c r="BQ43" t="s">
        <v>307</v>
      </c>
      <c r="BR43" t="s">
        <v>308</v>
      </c>
      <c r="BS43" s="3">
        <v>45516</v>
      </c>
      <c r="BT43" s="4">
        <v>0.39583333333333331</v>
      </c>
      <c r="BU43" t="s">
        <v>309</v>
      </c>
      <c r="BV43" t="s">
        <v>87</v>
      </c>
      <c r="BY43">
        <v>14711.62</v>
      </c>
      <c r="BZ43" t="s">
        <v>88</v>
      </c>
      <c r="CA43" t="s">
        <v>310</v>
      </c>
      <c r="CC43" t="s">
        <v>93</v>
      </c>
      <c r="CD43">
        <v>8002</v>
      </c>
      <c r="CE43" t="s">
        <v>101</v>
      </c>
      <c r="CF43" s="3">
        <v>45517</v>
      </c>
      <c r="CI43">
        <v>3</v>
      </c>
      <c r="CJ43">
        <v>2</v>
      </c>
      <c r="CK43">
        <v>41</v>
      </c>
      <c r="CL43" t="s">
        <v>91</v>
      </c>
    </row>
    <row r="44" spans="1:91" x14ac:dyDescent="0.3">
      <c r="A44" t="s">
        <v>72</v>
      </c>
      <c r="B44" t="s">
        <v>73</v>
      </c>
      <c r="C44" t="s">
        <v>74</v>
      </c>
      <c r="E44" t="str">
        <f>"009944391374"</f>
        <v>009944391374</v>
      </c>
      <c r="F44" s="3">
        <v>45512</v>
      </c>
      <c r="G44">
        <v>202505</v>
      </c>
      <c r="H44" t="s">
        <v>92</v>
      </c>
      <c r="I44" t="s">
        <v>93</v>
      </c>
      <c r="J44" t="s">
        <v>294</v>
      </c>
      <c r="K44" t="s">
        <v>78</v>
      </c>
      <c r="L44" t="s">
        <v>189</v>
      </c>
      <c r="M44" t="s">
        <v>190</v>
      </c>
      <c r="N44" t="s">
        <v>311</v>
      </c>
      <c r="O44" t="s">
        <v>82</v>
      </c>
      <c r="P44" t="str">
        <f>"MT CPT                        "</f>
        <v xml:space="preserve">MT CPT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47.3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1.8</v>
      </c>
      <c r="BJ44">
        <v>3</v>
      </c>
      <c r="BK44">
        <v>3</v>
      </c>
      <c r="BL44">
        <v>142.12</v>
      </c>
      <c r="BM44">
        <v>21.32</v>
      </c>
      <c r="BN44">
        <v>163.44</v>
      </c>
      <c r="BO44">
        <v>163.44</v>
      </c>
      <c r="BQ44" t="s">
        <v>312</v>
      </c>
      <c r="BR44" t="s">
        <v>313</v>
      </c>
      <c r="BS44" s="3">
        <v>45516</v>
      </c>
      <c r="BT44" s="4">
        <v>0.49722222222222223</v>
      </c>
      <c r="BU44" t="s">
        <v>314</v>
      </c>
      <c r="BV44" t="s">
        <v>87</v>
      </c>
      <c r="BY44">
        <v>15133.65</v>
      </c>
      <c r="BZ44" t="s">
        <v>88</v>
      </c>
      <c r="CA44" t="s">
        <v>315</v>
      </c>
      <c r="CC44" t="s">
        <v>190</v>
      </c>
      <c r="CD44">
        <v>3200</v>
      </c>
      <c r="CE44" t="s">
        <v>101</v>
      </c>
      <c r="CF44" s="3">
        <v>45517</v>
      </c>
      <c r="CI44">
        <v>4</v>
      </c>
      <c r="CJ44">
        <v>2</v>
      </c>
      <c r="CK44">
        <v>41</v>
      </c>
      <c r="CL44" t="s">
        <v>91</v>
      </c>
    </row>
    <row r="45" spans="1:91" x14ac:dyDescent="0.3">
      <c r="A45" t="s">
        <v>72</v>
      </c>
      <c r="B45" t="s">
        <v>73</v>
      </c>
      <c r="C45" t="s">
        <v>74</v>
      </c>
      <c r="E45" t="str">
        <f>"009944391386"</f>
        <v>009944391386</v>
      </c>
      <c r="F45" s="3">
        <v>45512</v>
      </c>
      <c r="G45">
        <v>202505</v>
      </c>
      <c r="H45" t="s">
        <v>92</v>
      </c>
      <c r="I45" t="s">
        <v>93</v>
      </c>
      <c r="J45" t="s">
        <v>294</v>
      </c>
      <c r="K45" t="s">
        <v>78</v>
      </c>
      <c r="L45" t="s">
        <v>316</v>
      </c>
      <c r="M45" t="s">
        <v>317</v>
      </c>
      <c r="N45" t="s">
        <v>318</v>
      </c>
      <c r="O45" t="s">
        <v>82</v>
      </c>
      <c r="P45" t="str">
        <f>"MT CPT                        "</f>
        <v xml:space="preserve">MT CPT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66.72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7.1</v>
      </c>
      <c r="BJ45">
        <v>8</v>
      </c>
      <c r="BK45">
        <v>8</v>
      </c>
      <c r="BL45">
        <v>198.17</v>
      </c>
      <c r="BM45">
        <v>29.73</v>
      </c>
      <c r="BN45">
        <v>227.9</v>
      </c>
      <c r="BO45">
        <v>227.9</v>
      </c>
      <c r="BQ45" t="s">
        <v>75</v>
      </c>
      <c r="BR45" t="s">
        <v>313</v>
      </c>
      <c r="BS45" s="3">
        <v>45516</v>
      </c>
      <c r="BT45" s="4">
        <v>0.61805555555555558</v>
      </c>
      <c r="BU45" t="s">
        <v>319</v>
      </c>
      <c r="BV45" t="s">
        <v>87</v>
      </c>
      <c r="BY45">
        <v>39888</v>
      </c>
      <c r="BZ45" t="s">
        <v>88</v>
      </c>
      <c r="CC45" t="s">
        <v>317</v>
      </c>
      <c r="CD45">
        <v>6500</v>
      </c>
      <c r="CE45" t="s">
        <v>101</v>
      </c>
      <c r="CF45" s="3">
        <v>45516</v>
      </c>
      <c r="CI45">
        <v>1</v>
      </c>
      <c r="CJ45">
        <v>2</v>
      </c>
      <c r="CK45">
        <v>43</v>
      </c>
      <c r="CL45" t="s">
        <v>91</v>
      </c>
    </row>
    <row r="46" spans="1:91" x14ac:dyDescent="0.3">
      <c r="A46" t="s">
        <v>72</v>
      </c>
      <c r="B46" t="s">
        <v>73</v>
      </c>
      <c r="C46" t="s">
        <v>74</v>
      </c>
      <c r="E46" t="str">
        <f>"009942580847"</f>
        <v>009942580847</v>
      </c>
      <c r="F46" s="3">
        <v>45512</v>
      </c>
      <c r="G46">
        <v>202505</v>
      </c>
      <c r="H46" t="s">
        <v>256</v>
      </c>
      <c r="I46" t="s">
        <v>257</v>
      </c>
      <c r="J46" t="s">
        <v>320</v>
      </c>
      <c r="K46" t="s">
        <v>78</v>
      </c>
      <c r="L46" t="s">
        <v>321</v>
      </c>
      <c r="M46" t="s">
        <v>322</v>
      </c>
      <c r="N46" t="s">
        <v>323</v>
      </c>
      <c r="O46" t="s">
        <v>104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24.46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70.61</v>
      </c>
      <c r="BM46">
        <v>10.59</v>
      </c>
      <c r="BN46">
        <v>81.2</v>
      </c>
      <c r="BO46">
        <v>81.2</v>
      </c>
      <c r="BP46" t="s">
        <v>324</v>
      </c>
      <c r="BQ46" t="s">
        <v>325</v>
      </c>
      <c r="BR46" t="s">
        <v>326</v>
      </c>
      <c r="BS46" s="3">
        <v>45519</v>
      </c>
      <c r="BT46" s="4">
        <v>0.4826388888888889</v>
      </c>
      <c r="BU46" t="s">
        <v>327</v>
      </c>
      <c r="BV46" t="s">
        <v>91</v>
      </c>
      <c r="BW46" t="s">
        <v>328</v>
      </c>
      <c r="BX46" t="s">
        <v>329</v>
      </c>
      <c r="BY46">
        <v>1200</v>
      </c>
      <c r="BZ46" t="s">
        <v>108</v>
      </c>
      <c r="CA46" t="s">
        <v>330</v>
      </c>
      <c r="CC46" t="s">
        <v>322</v>
      </c>
      <c r="CD46">
        <v>1200</v>
      </c>
      <c r="CE46" t="s">
        <v>101</v>
      </c>
      <c r="CF46" s="3">
        <v>45519</v>
      </c>
      <c r="CI46">
        <v>1</v>
      </c>
      <c r="CJ46">
        <v>5</v>
      </c>
      <c r="CK46">
        <v>21</v>
      </c>
      <c r="CL46" t="s">
        <v>91</v>
      </c>
    </row>
    <row r="47" spans="1:91" x14ac:dyDescent="0.3">
      <c r="A47" t="s">
        <v>72</v>
      </c>
      <c r="B47" t="s">
        <v>73</v>
      </c>
      <c r="C47" t="s">
        <v>74</v>
      </c>
      <c r="E47" t="str">
        <f>"009943425701"</f>
        <v>009943425701</v>
      </c>
      <c r="F47" s="3">
        <v>45516</v>
      </c>
      <c r="G47">
        <v>202505</v>
      </c>
      <c r="H47" t="s">
        <v>75</v>
      </c>
      <c r="I47" t="s">
        <v>76</v>
      </c>
      <c r="J47" t="s">
        <v>110</v>
      </c>
      <c r="K47" t="s">
        <v>78</v>
      </c>
      <c r="L47" t="s">
        <v>92</v>
      </c>
      <c r="M47" t="s">
        <v>93</v>
      </c>
      <c r="N47" t="s">
        <v>233</v>
      </c>
      <c r="O47" t="s">
        <v>104</v>
      </c>
      <c r="P47" t="str">
        <f>"11252350FS 460040             "</f>
        <v xml:space="preserve">11252350FS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24.46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70.61</v>
      </c>
      <c r="BM47">
        <v>10.59</v>
      </c>
      <c r="BN47">
        <v>81.2</v>
      </c>
      <c r="BO47">
        <v>81.2</v>
      </c>
      <c r="BP47" t="s">
        <v>152</v>
      </c>
      <c r="BQ47" t="s">
        <v>331</v>
      </c>
      <c r="BR47" t="s">
        <v>332</v>
      </c>
      <c r="BS47" s="3">
        <v>45517</v>
      </c>
      <c r="BT47" s="4">
        <v>0.40555555555555556</v>
      </c>
      <c r="BU47" t="s">
        <v>333</v>
      </c>
      <c r="BV47" t="s">
        <v>87</v>
      </c>
      <c r="BY47">
        <v>816</v>
      </c>
      <c r="BZ47" t="s">
        <v>108</v>
      </c>
      <c r="CA47" t="s">
        <v>232</v>
      </c>
      <c r="CC47" t="s">
        <v>93</v>
      </c>
      <c r="CD47">
        <v>7460</v>
      </c>
      <c r="CE47" t="s">
        <v>101</v>
      </c>
      <c r="CF47" s="3">
        <v>45518</v>
      </c>
      <c r="CI47">
        <v>1</v>
      </c>
      <c r="CJ47">
        <v>1</v>
      </c>
      <c r="CK47">
        <v>21</v>
      </c>
      <c r="CL47" t="s">
        <v>91</v>
      </c>
    </row>
    <row r="48" spans="1:91" x14ac:dyDescent="0.3">
      <c r="A48" t="s">
        <v>72</v>
      </c>
      <c r="B48" t="s">
        <v>73</v>
      </c>
      <c r="C48" t="s">
        <v>74</v>
      </c>
      <c r="E48" t="str">
        <f>"009942926783"</f>
        <v>009942926783</v>
      </c>
      <c r="F48" s="3">
        <v>45516</v>
      </c>
      <c r="G48">
        <v>202505</v>
      </c>
      <c r="H48" t="s">
        <v>75</v>
      </c>
      <c r="I48" t="s">
        <v>76</v>
      </c>
      <c r="J48" t="s">
        <v>281</v>
      </c>
      <c r="K48" t="s">
        <v>78</v>
      </c>
      <c r="L48" t="s">
        <v>321</v>
      </c>
      <c r="M48" t="s">
        <v>322</v>
      </c>
      <c r="N48" t="s">
        <v>334</v>
      </c>
      <c r="O48" t="s">
        <v>104</v>
      </c>
      <c r="P48" t="str">
        <f>"18452430FS 410040             "</f>
        <v xml:space="preserve">18452430FS 410040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24.46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0.4</v>
      </c>
      <c r="BK48">
        <v>1</v>
      </c>
      <c r="BL48">
        <v>70.61</v>
      </c>
      <c r="BM48">
        <v>10.59</v>
      </c>
      <c r="BN48">
        <v>81.2</v>
      </c>
      <c r="BO48">
        <v>81.2</v>
      </c>
      <c r="BP48" t="s">
        <v>335</v>
      </c>
      <c r="BQ48" t="s">
        <v>336</v>
      </c>
      <c r="BR48" t="s">
        <v>225</v>
      </c>
      <c r="BS48" s="3">
        <v>45517</v>
      </c>
      <c r="BT48" s="4">
        <v>0.41666666666666669</v>
      </c>
      <c r="BU48" t="s">
        <v>337</v>
      </c>
      <c r="BV48" t="s">
        <v>87</v>
      </c>
      <c r="BY48">
        <v>2016</v>
      </c>
      <c r="BZ48" t="s">
        <v>108</v>
      </c>
      <c r="CA48" t="s">
        <v>338</v>
      </c>
      <c r="CC48" t="s">
        <v>322</v>
      </c>
      <c r="CD48">
        <v>1200</v>
      </c>
      <c r="CE48" t="s">
        <v>101</v>
      </c>
      <c r="CF48" s="3">
        <v>45518</v>
      </c>
      <c r="CI48">
        <v>1</v>
      </c>
      <c r="CJ48">
        <v>1</v>
      </c>
      <c r="CK48">
        <v>21</v>
      </c>
      <c r="CL48" t="s">
        <v>91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"009943425513"</f>
        <v>009943425513</v>
      </c>
      <c r="F49" s="3">
        <v>45516</v>
      </c>
      <c r="G49">
        <v>202505</v>
      </c>
      <c r="H49" t="s">
        <v>75</v>
      </c>
      <c r="I49" t="s">
        <v>76</v>
      </c>
      <c r="J49" t="s">
        <v>110</v>
      </c>
      <c r="K49" t="s">
        <v>78</v>
      </c>
      <c r="L49" t="s">
        <v>94</v>
      </c>
      <c r="M49" t="s">
        <v>95</v>
      </c>
      <c r="N49" t="s">
        <v>223</v>
      </c>
      <c r="O49" t="s">
        <v>104</v>
      </c>
      <c r="P49" t="str">
        <f>"11116561PC 02190              "</f>
        <v xml:space="preserve">11116561PC 02190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24.46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0.3</v>
      </c>
      <c r="BK49">
        <v>1</v>
      </c>
      <c r="BL49">
        <v>70.61</v>
      </c>
      <c r="BM49">
        <v>10.59</v>
      </c>
      <c r="BN49">
        <v>81.2</v>
      </c>
      <c r="BO49">
        <v>81.2</v>
      </c>
      <c r="BP49" t="s">
        <v>234</v>
      </c>
      <c r="BQ49" t="s">
        <v>159</v>
      </c>
      <c r="BR49" t="s">
        <v>339</v>
      </c>
      <c r="BS49" s="3">
        <v>45517</v>
      </c>
      <c r="BT49" s="4">
        <v>0.43680555555555556</v>
      </c>
      <c r="BU49" t="s">
        <v>226</v>
      </c>
      <c r="BV49" t="s">
        <v>87</v>
      </c>
      <c r="BY49">
        <v>1496</v>
      </c>
      <c r="BZ49" t="s">
        <v>108</v>
      </c>
      <c r="CA49" t="s">
        <v>161</v>
      </c>
      <c r="CC49" t="s">
        <v>95</v>
      </c>
      <c r="CD49">
        <v>4052</v>
      </c>
      <c r="CE49" t="s">
        <v>101</v>
      </c>
      <c r="CF49" s="3">
        <v>45518</v>
      </c>
      <c r="CI49">
        <v>1</v>
      </c>
      <c r="CJ49">
        <v>1</v>
      </c>
      <c r="CK49">
        <v>21</v>
      </c>
      <c r="CL49" t="s">
        <v>91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"009942926732"</f>
        <v>009942926732</v>
      </c>
      <c r="F50" s="3">
        <v>45517</v>
      </c>
      <c r="G50">
        <v>202505</v>
      </c>
      <c r="H50" t="s">
        <v>75</v>
      </c>
      <c r="I50" t="s">
        <v>76</v>
      </c>
      <c r="J50" t="s">
        <v>110</v>
      </c>
      <c r="K50" t="s">
        <v>78</v>
      </c>
      <c r="L50" t="s">
        <v>92</v>
      </c>
      <c r="M50" t="s">
        <v>93</v>
      </c>
      <c r="N50" t="s">
        <v>340</v>
      </c>
      <c r="O50" t="s">
        <v>104</v>
      </c>
      <c r="P50" t="str">
        <f>"11022653DI 460040             "</f>
        <v xml:space="preserve">11022653DI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843.32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5</v>
      </c>
      <c r="BI50">
        <v>13.2</v>
      </c>
      <c r="BJ50">
        <v>68.599999999999994</v>
      </c>
      <c r="BK50">
        <v>69</v>
      </c>
      <c r="BL50">
        <v>2434.4899999999998</v>
      </c>
      <c r="BM50">
        <v>365.17</v>
      </c>
      <c r="BN50">
        <v>2799.66</v>
      </c>
      <c r="BO50">
        <v>2799.66</v>
      </c>
      <c r="BQ50" t="s">
        <v>341</v>
      </c>
      <c r="BR50" t="s">
        <v>200</v>
      </c>
      <c r="BS50" s="3">
        <v>45523</v>
      </c>
      <c r="BT50" s="4">
        <v>0.37569444444444444</v>
      </c>
      <c r="BU50" t="s">
        <v>342</v>
      </c>
      <c r="BV50" t="s">
        <v>91</v>
      </c>
      <c r="BW50" t="s">
        <v>343</v>
      </c>
      <c r="BX50" t="s">
        <v>344</v>
      </c>
      <c r="BY50">
        <v>343146.09</v>
      </c>
      <c r="BZ50" t="s">
        <v>108</v>
      </c>
      <c r="CA50" t="s">
        <v>345</v>
      </c>
      <c r="CC50" t="s">
        <v>93</v>
      </c>
      <c r="CD50">
        <v>8000</v>
      </c>
      <c r="CE50" t="s">
        <v>101</v>
      </c>
      <c r="CF50" s="3">
        <v>45524</v>
      </c>
      <c r="CI50">
        <v>1</v>
      </c>
      <c r="CJ50">
        <v>4</v>
      </c>
      <c r="CK50">
        <v>21</v>
      </c>
      <c r="CL50" t="s">
        <v>91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"009942837892"</f>
        <v>009942837892</v>
      </c>
      <c r="F51" s="3">
        <v>45517</v>
      </c>
      <c r="G51">
        <v>202505</v>
      </c>
      <c r="H51" t="s">
        <v>75</v>
      </c>
      <c r="I51" t="s">
        <v>76</v>
      </c>
      <c r="J51" t="s">
        <v>110</v>
      </c>
      <c r="K51" t="s">
        <v>78</v>
      </c>
      <c r="L51" t="s">
        <v>196</v>
      </c>
      <c r="M51" t="s">
        <v>197</v>
      </c>
      <c r="N51" t="s">
        <v>346</v>
      </c>
      <c r="O51" t="s">
        <v>104</v>
      </c>
      <c r="P51" t="str">
        <f>"11022706DI 460040             "</f>
        <v xml:space="preserve">11022706DI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336.12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5.2</v>
      </c>
      <c r="BJ51">
        <v>27.3</v>
      </c>
      <c r="BK51">
        <v>27.5</v>
      </c>
      <c r="BL51">
        <v>970.3</v>
      </c>
      <c r="BM51">
        <v>145.55000000000001</v>
      </c>
      <c r="BN51">
        <v>1115.8499999999999</v>
      </c>
      <c r="BO51">
        <v>1115.8499999999999</v>
      </c>
      <c r="BQ51" t="s">
        <v>347</v>
      </c>
      <c r="BR51" t="s">
        <v>200</v>
      </c>
      <c r="BS51" s="3">
        <v>45518</v>
      </c>
      <c r="BT51" s="4">
        <v>0.42986111111111114</v>
      </c>
      <c r="BU51" t="s">
        <v>348</v>
      </c>
      <c r="BV51" t="s">
        <v>87</v>
      </c>
      <c r="BY51">
        <v>136363.88</v>
      </c>
      <c r="BZ51" t="s">
        <v>108</v>
      </c>
      <c r="CA51" t="s">
        <v>349</v>
      </c>
      <c r="CC51" t="s">
        <v>197</v>
      </c>
      <c r="CD51">
        <v>9301</v>
      </c>
      <c r="CE51" t="s">
        <v>101</v>
      </c>
      <c r="CF51" s="3">
        <v>45518</v>
      </c>
      <c r="CI51">
        <v>1</v>
      </c>
      <c r="CJ51">
        <v>1</v>
      </c>
      <c r="CK51">
        <v>21</v>
      </c>
      <c r="CL51" t="s">
        <v>91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"009943425069"</f>
        <v>009943425069</v>
      </c>
      <c r="F52" s="3">
        <v>45517</v>
      </c>
      <c r="G52">
        <v>202505</v>
      </c>
      <c r="H52" t="s">
        <v>75</v>
      </c>
      <c r="I52" t="s">
        <v>76</v>
      </c>
      <c r="J52" t="s">
        <v>110</v>
      </c>
      <c r="K52" t="s">
        <v>78</v>
      </c>
      <c r="L52" t="s">
        <v>94</v>
      </c>
      <c r="M52" t="s">
        <v>95</v>
      </c>
      <c r="N52" t="s">
        <v>350</v>
      </c>
      <c r="O52" t="s">
        <v>104</v>
      </c>
      <c r="P52" t="str">
        <f>"11022706DI 460040             "</f>
        <v xml:space="preserve">11022706DI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1161.0899999999999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7</v>
      </c>
      <c r="BI52">
        <v>18.3</v>
      </c>
      <c r="BJ52">
        <v>94.7</v>
      </c>
      <c r="BK52">
        <v>95</v>
      </c>
      <c r="BL52">
        <v>3351.82</v>
      </c>
      <c r="BM52">
        <v>502.77</v>
      </c>
      <c r="BN52">
        <v>3854.59</v>
      </c>
      <c r="BO52">
        <v>3854.59</v>
      </c>
      <c r="BQ52" t="s">
        <v>351</v>
      </c>
      <c r="BR52" t="s">
        <v>200</v>
      </c>
      <c r="BS52" s="3">
        <v>45518</v>
      </c>
      <c r="BT52" s="4">
        <v>0.5395833333333333</v>
      </c>
      <c r="BU52" t="s">
        <v>352</v>
      </c>
      <c r="BV52" t="s">
        <v>91</v>
      </c>
      <c r="BW52" t="s">
        <v>250</v>
      </c>
      <c r="BX52" t="s">
        <v>353</v>
      </c>
      <c r="BY52">
        <v>473695.84</v>
      </c>
      <c r="BZ52" t="s">
        <v>108</v>
      </c>
      <c r="CA52" t="s">
        <v>354</v>
      </c>
      <c r="CC52" t="s">
        <v>95</v>
      </c>
      <c r="CD52">
        <v>4000</v>
      </c>
      <c r="CE52" t="s">
        <v>101</v>
      </c>
      <c r="CF52" s="3">
        <v>45519</v>
      </c>
      <c r="CI52">
        <v>1</v>
      </c>
      <c r="CJ52">
        <v>1</v>
      </c>
      <c r="CK52">
        <v>21</v>
      </c>
      <c r="CL52" t="s">
        <v>91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"009943090903"</f>
        <v>009943090903</v>
      </c>
      <c r="F53" s="3">
        <v>45517</v>
      </c>
      <c r="G53">
        <v>202505</v>
      </c>
      <c r="H53" t="s">
        <v>75</v>
      </c>
      <c r="I53" t="s">
        <v>76</v>
      </c>
      <c r="J53" t="s">
        <v>110</v>
      </c>
      <c r="K53" t="s">
        <v>78</v>
      </c>
      <c r="L53" t="s">
        <v>79</v>
      </c>
      <c r="M53" t="s">
        <v>80</v>
      </c>
      <c r="N53" t="s">
        <v>355</v>
      </c>
      <c r="O53" t="s">
        <v>104</v>
      </c>
      <c r="P53" t="str">
        <f>"11022706DI 460040             "</f>
        <v xml:space="preserve">11022706DI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495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8</v>
      </c>
      <c r="BJ53">
        <v>40.5</v>
      </c>
      <c r="BK53">
        <v>40.5</v>
      </c>
      <c r="BL53">
        <v>1428.96</v>
      </c>
      <c r="BM53">
        <v>214.34</v>
      </c>
      <c r="BN53">
        <v>1643.3</v>
      </c>
      <c r="BO53">
        <v>1643.3</v>
      </c>
      <c r="BQ53" t="s">
        <v>356</v>
      </c>
      <c r="BR53" t="s">
        <v>200</v>
      </c>
      <c r="BS53" s="3">
        <v>45518</v>
      </c>
      <c r="BT53" s="4">
        <v>0.42916666666666664</v>
      </c>
      <c r="BU53" t="s">
        <v>86</v>
      </c>
      <c r="BV53" t="s">
        <v>87</v>
      </c>
      <c r="BY53">
        <v>202343.47</v>
      </c>
      <c r="BZ53" t="s">
        <v>108</v>
      </c>
      <c r="CA53" t="s">
        <v>357</v>
      </c>
      <c r="CC53" t="s">
        <v>80</v>
      </c>
      <c r="CD53">
        <v>6000</v>
      </c>
      <c r="CE53" t="s">
        <v>101</v>
      </c>
      <c r="CF53" s="3">
        <v>45518</v>
      </c>
      <c r="CI53">
        <v>1</v>
      </c>
      <c r="CJ53">
        <v>1</v>
      </c>
      <c r="CK53">
        <v>21</v>
      </c>
      <c r="CL53" t="s">
        <v>91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"009943090762"</f>
        <v>009943090762</v>
      </c>
      <c r="F54" s="3">
        <v>45517</v>
      </c>
      <c r="G54">
        <v>202505</v>
      </c>
      <c r="H54" t="s">
        <v>75</v>
      </c>
      <c r="I54" t="s">
        <v>76</v>
      </c>
      <c r="J54" t="s">
        <v>110</v>
      </c>
      <c r="K54" t="s">
        <v>78</v>
      </c>
      <c r="L54" t="s">
        <v>92</v>
      </c>
      <c r="M54" t="s">
        <v>93</v>
      </c>
      <c r="N54" t="s">
        <v>358</v>
      </c>
      <c r="O54" t="s">
        <v>104</v>
      </c>
      <c r="P54" t="str">
        <f>"11005000BT 40219              "</f>
        <v xml:space="preserve">11005000BT 40219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415.56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4</v>
      </c>
      <c r="BI54">
        <v>34</v>
      </c>
      <c r="BJ54">
        <v>31.6</v>
      </c>
      <c r="BK54">
        <v>34</v>
      </c>
      <c r="BL54">
        <v>1199.6300000000001</v>
      </c>
      <c r="BM54">
        <v>179.94</v>
      </c>
      <c r="BN54">
        <v>1379.57</v>
      </c>
      <c r="BO54">
        <v>1379.57</v>
      </c>
      <c r="BP54" t="s">
        <v>152</v>
      </c>
      <c r="BQ54" t="s">
        <v>359</v>
      </c>
      <c r="BR54" t="s">
        <v>360</v>
      </c>
      <c r="BS54" s="3">
        <v>45519</v>
      </c>
      <c r="BT54" s="4">
        <v>0.35069444444444442</v>
      </c>
      <c r="BU54" t="s">
        <v>361</v>
      </c>
      <c r="BV54" t="s">
        <v>91</v>
      </c>
      <c r="BW54" t="s">
        <v>185</v>
      </c>
      <c r="BX54" t="s">
        <v>362</v>
      </c>
      <c r="BY54">
        <v>158197</v>
      </c>
      <c r="BZ54" t="s">
        <v>108</v>
      </c>
      <c r="CA54" t="s">
        <v>310</v>
      </c>
      <c r="CC54" t="s">
        <v>93</v>
      </c>
      <c r="CD54">
        <v>8002</v>
      </c>
      <c r="CE54" t="s">
        <v>101</v>
      </c>
      <c r="CF54" s="3">
        <v>45523</v>
      </c>
      <c r="CI54">
        <v>1</v>
      </c>
      <c r="CJ54">
        <v>2</v>
      </c>
      <c r="CK54">
        <v>21</v>
      </c>
      <c r="CL54" t="s">
        <v>91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"009943425969"</f>
        <v>009943425969</v>
      </c>
      <c r="F55" s="3">
        <v>45517</v>
      </c>
      <c r="G55">
        <v>202505</v>
      </c>
      <c r="H55" t="s">
        <v>75</v>
      </c>
      <c r="I55" t="s">
        <v>76</v>
      </c>
      <c r="J55" t="s">
        <v>110</v>
      </c>
      <c r="K55" t="s">
        <v>78</v>
      </c>
      <c r="L55" t="s">
        <v>92</v>
      </c>
      <c r="M55" t="s">
        <v>93</v>
      </c>
      <c r="N55" t="s">
        <v>358</v>
      </c>
      <c r="O55" t="s">
        <v>82</v>
      </c>
      <c r="P55" t="str">
        <f>"11005000BT 402190             "</f>
        <v xml:space="preserve">11005000BT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47.3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13.3</v>
      </c>
      <c r="BJ55">
        <v>12.9</v>
      </c>
      <c r="BK55">
        <v>14</v>
      </c>
      <c r="BL55">
        <v>142.12</v>
      </c>
      <c r="BM55">
        <v>21.32</v>
      </c>
      <c r="BN55">
        <v>163.44</v>
      </c>
      <c r="BO55">
        <v>163.44</v>
      </c>
      <c r="BQ55" t="s">
        <v>359</v>
      </c>
      <c r="BR55" t="s">
        <v>363</v>
      </c>
      <c r="BS55" s="3">
        <v>45519</v>
      </c>
      <c r="BT55" s="4">
        <v>0.35069444444444442</v>
      </c>
      <c r="BU55" t="s">
        <v>361</v>
      </c>
      <c r="BV55" t="s">
        <v>87</v>
      </c>
      <c r="BY55">
        <v>64442.239999999998</v>
      </c>
      <c r="BZ55" t="s">
        <v>88</v>
      </c>
      <c r="CA55" t="s">
        <v>310</v>
      </c>
      <c r="CC55" t="s">
        <v>93</v>
      </c>
      <c r="CD55">
        <v>8002</v>
      </c>
      <c r="CE55" t="s">
        <v>101</v>
      </c>
      <c r="CF55" s="3">
        <v>45523</v>
      </c>
      <c r="CI55">
        <v>3</v>
      </c>
      <c r="CJ55">
        <v>2</v>
      </c>
      <c r="CK55">
        <v>41</v>
      </c>
      <c r="CL55" t="s">
        <v>91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"009944276861"</f>
        <v>009944276861</v>
      </c>
      <c r="F56" s="3">
        <v>45517</v>
      </c>
      <c r="G56">
        <v>202505</v>
      </c>
      <c r="H56" t="s">
        <v>75</v>
      </c>
      <c r="I56" t="s">
        <v>76</v>
      </c>
      <c r="J56" t="s">
        <v>110</v>
      </c>
      <c r="K56" t="s">
        <v>78</v>
      </c>
      <c r="L56" t="s">
        <v>94</v>
      </c>
      <c r="M56" t="s">
        <v>95</v>
      </c>
      <c r="N56" t="s">
        <v>364</v>
      </c>
      <c r="O56" t="s">
        <v>104</v>
      </c>
      <c r="P56" t="str">
        <f>"11116561PC 402190             "</f>
        <v xml:space="preserve">11116561PC 402190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180.87</v>
      </c>
      <c r="AN56">
        <v>0</v>
      </c>
      <c r="AO56">
        <v>0</v>
      </c>
      <c r="AP56">
        <v>0</v>
      </c>
      <c r="AQ56">
        <v>24.46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0.7</v>
      </c>
      <c r="BK56">
        <v>1</v>
      </c>
      <c r="BL56">
        <v>251.48</v>
      </c>
      <c r="BM56">
        <v>37.72</v>
      </c>
      <c r="BN56">
        <v>289.2</v>
      </c>
      <c r="BO56">
        <v>289.2</v>
      </c>
      <c r="BQ56" t="s">
        <v>122</v>
      </c>
      <c r="BR56" t="s">
        <v>118</v>
      </c>
      <c r="BS56" s="3">
        <v>45518</v>
      </c>
      <c r="BT56" s="4">
        <v>0.4236111111111111</v>
      </c>
      <c r="BU56" t="s">
        <v>365</v>
      </c>
      <c r="BV56" t="s">
        <v>87</v>
      </c>
      <c r="BY56">
        <v>3440.4</v>
      </c>
      <c r="BZ56" t="s">
        <v>293</v>
      </c>
      <c r="CA56" t="s">
        <v>366</v>
      </c>
      <c r="CC56" t="s">
        <v>95</v>
      </c>
      <c r="CD56">
        <v>4000</v>
      </c>
      <c r="CE56" t="s">
        <v>101</v>
      </c>
      <c r="CF56" s="3">
        <v>45519</v>
      </c>
      <c r="CI56">
        <v>1</v>
      </c>
      <c r="CJ56">
        <v>1</v>
      </c>
      <c r="CK56">
        <v>21</v>
      </c>
      <c r="CL56" t="s">
        <v>87</v>
      </c>
      <c r="CM56" s="4">
        <v>0.4236111111111111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"009943425700"</f>
        <v>009943425700</v>
      </c>
      <c r="F57" s="3">
        <v>45517</v>
      </c>
      <c r="G57">
        <v>202505</v>
      </c>
      <c r="H57" t="s">
        <v>75</v>
      </c>
      <c r="I57" t="s">
        <v>76</v>
      </c>
      <c r="J57" t="s">
        <v>110</v>
      </c>
      <c r="K57" t="s">
        <v>78</v>
      </c>
      <c r="L57" t="s">
        <v>92</v>
      </c>
      <c r="M57" t="s">
        <v>93</v>
      </c>
      <c r="N57" t="s">
        <v>367</v>
      </c>
      <c r="O57" t="s">
        <v>104</v>
      </c>
      <c r="P57" t="str">
        <f>"11022706DI 460040             "</f>
        <v xml:space="preserve">11022706DI 460040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2499.37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15</v>
      </c>
      <c r="BI57">
        <v>39.299999999999997</v>
      </c>
      <c r="BJ57">
        <v>204.3</v>
      </c>
      <c r="BK57">
        <v>204.5</v>
      </c>
      <c r="BL57">
        <v>7215.17</v>
      </c>
      <c r="BM57">
        <v>1082.28</v>
      </c>
      <c r="BN57">
        <v>8297.4500000000007</v>
      </c>
      <c r="BO57">
        <v>8297.4500000000007</v>
      </c>
      <c r="BQ57" t="s">
        <v>368</v>
      </c>
      <c r="BR57" t="s">
        <v>200</v>
      </c>
      <c r="BS57" s="3">
        <v>45518</v>
      </c>
      <c r="BT57" s="4">
        <v>0.41111111111111109</v>
      </c>
      <c r="BU57" t="s">
        <v>369</v>
      </c>
      <c r="BV57" t="s">
        <v>87</v>
      </c>
      <c r="BY57">
        <v>1021503.66</v>
      </c>
      <c r="BZ57" t="s">
        <v>108</v>
      </c>
      <c r="CA57" t="s">
        <v>232</v>
      </c>
      <c r="CC57" t="s">
        <v>93</v>
      </c>
      <c r="CD57">
        <v>8000</v>
      </c>
      <c r="CE57" t="s">
        <v>101</v>
      </c>
      <c r="CF57" s="3">
        <v>45519</v>
      </c>
      <c r="CI57">
        <v>1</v>
      </c>
      <c r="CJ57">
        <v>1</v>
      </c>
      <c r="CK57">
        <v>21</v>
      </c>
      <c r="CL57" t="s">
        <v>91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"009943430664"</f>
        <v>009943430664</v>
      </c>
      <c r="F58" s="3">
        <v>45517</v>
      </c>
      <c r="G58">
        <v>202505</v>
      </c>
      <c r="H58" t="s">
        <v>75</v>
      </c>
      <c r="I58" t="s">
        <v>76</v>
      </c>
      <c r="J58" t="s">
        <v>110</v>
      </c>
      <c r="K58" t="s">
        <v>78</v>
      </c>
      <c r="L58" t="s">
        <v>94</v>
      </c>
      <c r="M58" t="s">
        <v>95</v>
      </c>
      <c r="N58" t="s">
        <v>370</v>
      </c>
      <c r="O58" t="s">
        <v>104</v>
      </c>
      <c r="P58" t="str">
        <f>"11022683DI 460040             "</f>
        <v xml:space="preserve">11022683DI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1649.96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10</v>
      </c>
      <c r="BI58">
        <v>26.2</v>
      </c>
      <c r="BJ58">
        <v>134.6</v>
      </c>
      <c r="BK58">
        <v>135</v>
      </c>
      <c r="BL58">
        <v>4763.09</v>
      </c>
      <c r="BM58">
        <v>714.46</v>
      </c>
      <c r="BN58">
        <v>5477.55</v>
      </c>
      <c r="BO58">
        <v>5477.55</v>
      </c>
      <c r="BQ58" t="s">
        <v>371</v>
      </c>
      <c r="BR58" t="s">
        <v>200</v>
      </c>
      <c r="BS58" s="3">
        <v>45518</v>
      </c>
      <c r="BT58" s="4">
        <v>0.54166666666666663</v>
      </c>
      <c r="BU58" t="s">
        <v>372</v>
      </c>
      <c r="BV58" t="s">
        <v>91</v>
      </c>
      <c r="BW58" t="s">
        <v>250</v>
      </c>
      <c r="BX58" t="s">
        <v>353</v>
      </c>
      <c r="BY58">
        <v>673122.73</v>
      </c>
      <c r="BZ58" t="s">
        <v>108</v>
      </c>
      <c r="CC58" t="s">
        <v>95</v>
      </c>
      <c r="CD58">
        <v>4000</v>
      </c>
      <c r="CE58" t="s">
        <v>101</v>
      </c>
      <c r="CF58" s="3">
        <v>45519</v>
      </c>
      <c r="CI58">
        <v>1</v>
      </c>
      <c r="CJ58">
        <v>1</v>
      </c>
      <c r="CK58">
        <v>21</v>
      </c>
      <c r="CL58" t="s">
        <v>91</v>
      </c>
    </row>
    <row r="59" spans="1:91" x14ac:dyDescent="0.3">
      <c r="A59" t="s">
        <v>72</v>
      </c>
      <c r="B59" t="s">
        <v>73</v>
      </c>
      <c r="C59" t="s">
        <v>74</v>
      </c>
      <c r="E59" t="str">
        <f>"080011270583"</f>
        <v>080011270583</v>
      </c>
      <c r="F59" s="3">
        <v>45518</v>
      </c>
      <c r="G59">
        <v>202505</v>
      </c>
      <c r="H59" t="s">
        <v>94</v>
      </c>
      <c r="I59" t="s">
        <v>95</v>
      </c>
      <c r="J59" t="s">
        <v>134</v>
      </c>
      <c r="K59" t="s">
        <v>78</v>
      </c>
      <c r="L59" t="s">
        <v>92</v>
      </c>
      <c r="M59" t="s">
        <v>93</v>
      </c>
      <c r="N59" t="s">
        <v>270</v>
      </c>
      <c r="O59" t="s">
        <v>82</v>
      </c>
      <c r="P59" t="str">
        <f>"-                             "</f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47.3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</v>
      </c>
      <c r="BJ59">
        <v>4.8</v>
      </c>
      <c r="BK59">
        <v>5</v>
      </c>
      <c r="BL59">
        <v>142.12</v>
      </c>
      <c r="BM59">
        <v>21.32</v>
      </c>
      <c r="BN59">
        <v>163.44</v>
      </c>
      <c r="BO59">
        <v>163.44</v>
      </c>
      <c r="BP59" t="s">
        <v>83</v>
      </c>
      <c r="BQ59" t="s">
        <v>274</v>
      </c>
      <c r="BR59" t="s">
        <v>305</v>
      </c>
      <c r="BS59" s="3">
        <v>45520</v>
      </c>
      <c r="BT59" s="4">
        <v>0.45555555555555555</v>
      </c>
      <c r="BU59" t="s">
        <v>373</v>
      </c>
      <c r="BV59" t="s">
        <v>87</v>
      </c>
      <c r="BY59">
        <v>24000</v>
      </c>
      <c r="BZ59" t="s">
        <v>88</v>
      </c>
      <c r="CA59" t="s">
        <v>374</v>
      </c>
      <c r="CC59" t="s">
        <v>93</v>
      </c>
      <c r="CD59">
        <v>7530</v>
      </c>
      <c r="CE59" t="s">
        <v>133</v>
      </c>
      <c r="CF59" s="3">
        <v>45523</v>
      </c>
      <c r="CI59">
        <v>3</v>
      </c>
      <c r="CJ59">
        <v>2</v>
      </c>
      <c r="CK59">
        <v>41</v>
      </c>
      <c r="CL59" t="s">
        <v>91</v>
      </c>
    </row>
    <row r="60" spans="1:91" x14ac:dyDescent="0.3">
      <c r="A60" t="s">
        <v>72</v>
      </c>
      <c r="B60" t="s">
        <v>73</v>
      </c>
      <c r="C60" t="s">
        <v>74</v>
      </c>
      <c r="E60" t="str">
        <f>"080011270528"</f>
        <v>080011270528</v>
      </c>
      <c r="F60" s="3">
        <v>45518</v>
      </c>
      <c r="G60">
        <v>202505</v>
      </c>
      <c r="H60" t="s">
        <v>92</v>
      </c>
      <c r="I60" t="s">
        <v>93</v>
      </c>
      <c r="J60" t="s">
        <v>110</v>
      </c>
      <c r="K60" t="s">
        <v>78</v>
      </c>
      <c r="L60" t="s">
        <v>102</v>
      </c>
      <c r="M60" t="s">
        <v>103</v>
      </c>
      <c r="N60" t="s">
        <v>375</v>
      </c>
      <c r="O60" t="s">
        <v>82</v>
      </c>
      <c r="P60" t="str">
        <f>"-                             "</f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47.3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1.3</v>
      </c>
      <c r="BJ60">
        <v>2.7</v>
      </c>
      <c r="BK60">
        <v>3</v>
      </c>
      <c r="BL60">
        <v>142.12</v>
      </c>
      <c r="BM60">
        <v>21.32</v>
      </c>
      <c r="BN60">
        <v>163.44</v>
      </c>
      <c r="BO60">
        <v>163.44</v>
      </c>
      <c r="BP60" t="s">
        <v>376</v>
      </c>
      <c r="BQ60" t="s">
        <v>377</v>
      </c>
      <c r="BR60" t="s">
        <v>378</v>
      </c>
      <c r="BS60" s="3">
        <v>45523</v>
      </c>
      <c r="BT60" s="4">
        <v>0.60902777777777772</v>
      </c>
      <c r="BU60" t="s">
        <v>379</v>
      </c>
      <c r="BV60" t="s">
        <v>87</v>
      </c>
      <c r="BY60">
        <v>13717.2</v>
      </c>
      <c r="BZ60" t="s">
        <v>88</v>
      </c>
      <c r="CA60" t="s">
        <v>109</v>
      </c>
      <c r="CC60" t="s">
        <v>103</v>
      </c>
      <c r="CD60">
        <v>5200</v>
      </c>
      <c r="CE60" t="s">
        <v>133</v>
      </c>
      <c r="CF60" s="3">
        <v>45523</v>
      </c>
      <c r="CI60">
        <v>3</v>
      </c>
      <c r="CJ60">
        <v>3</v>
      </c>
      <c r="CK60">
        <v>41</v>
      </c>
      <c r="CL60" t="s">
        <v>91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"009944533526"</f>
        <v>009944533526</v>
      </c>
      <c r="F61" s="3">
        <v>45518</v>
      </c>
      <c r="G61">
        <v>202505</v>
      </c>
      <c r="H61" t="s">
        <v>380</v>
      </c>
      <c r="I61" t="s">
        <v>381</v>
      </c>
      <c r="J61" t="s">
        <v>382</v>
      </c>
      <c r="K61" t="s">
        <v>78</v>
      </c>
      <c r="L61" t="s">
        <v>189</v>
      </c>
      <c r="M61" t="s">
        <v>190</v>
      </c>
      <c r="N61" t="s">
        <v>383</v>
      </c>
      <c r="O61" t="s">
        <v>82</v>
      </c>
      <c r="P61" t="str">
        <f>"080011258174                  "</f>
        <v xml:space="preserve">080011258174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134.87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35</v>
      </c>
      <c r="BJ61">
        <v>18</v>
      </c>
      <c r="BK61">
        <v>35</v>
      </c>
      <c r="BL61">
        <v>394.92</v>
      </c>
      <c r="BM61">
        <v>59.24</v>
      </c>
      <c r="BN61">
        <v>454.16</v>
      </c>
      <c r="BO61">
        <v>454.16</v>
      </c>
      <c r="BQ61" t="s">
        <v>384</v>
      </c>
      <c r="BS61" s="3">
        <v>45519</v>
      </c>
      <c r="BT61" s="4">
        <v>0.50416666666666665</v>
      </c>
      <c r="BU61" t="s">
        <v>385</v>
      </c>
      <c r="BV61" t="s">
        <v>87</v>
      </c>
      <c r="BY61">
        <v>90000</v>
      </c>
      <c r="BZ61" t="s">
        <v>88</v>
      </c>
      <c r="CA61" t="s">
        <v>386</v>
      </c>
      <c r="CC61" t="s">
        <v>190</v>
      </c>
      <c r="CD61">
        <v>3200</v>
      </c>
      <c r="CE61" t="s">
        <v>101</v>
      </c>
      <c r="CF61" s="3">
        <v>45520</v>
      </c>
      <c r="CI61">
        <v>2</v>
      </c>
      <c r="CJ61">
        <v>1</v>
      </c>
      <c r="CK61">
        <v>43</v>
      </c>
      <c r="CL61" t="s">
        <v>91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"009944391383"</f>
        <v>009944391383</v>
      </c>
      <c r="F62" s="3">
        <v>45518</v>
      </c>
      <c r="G62">
        <v>202505</v>
      </c>
      <c r="H62" t="s">
        <v>92</v>
      </c>
      <c r="I62" t="s">
        <v>93</v>
      </c>
      <c r="J62" t="s">
        <v>294</v>
      </c>
      <c r="K62" t="s">
        <v>78</v>
      </c>
      <c r="L62" t="s">
        <v>79</v>
      </c>
      <c r="M62" t="s">
        <v>80</v>
      </c>
      <c r="N62" t="s">
        <v>387</v>
      </c>
      <c r="O62" t="s">
        <v>104</v>
      </c>
      <c r="P62" t="str">
        <f>"MT CPT                        "</f>
        <v xml:space="preserve">MT CPT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24.46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70.61</v>
      </c>
      <c r="BM62">
        <v>10.59</v>
      </c>
      <c r="BN62">
        <v>81.2</v>
      </c>
      <c r="BO62">
        <v>81.2</v>
      </c>
      <c r="BQ62" t="s">
        <v>388</v>
      </c>
      <c r="BR62" t="s">
        <v>97</v>
      </c>
      <c r="BS62" s="3">
        <v>45519</v>
      </c>
      <c r="BT62" s="4">
        <v>0.43472222222222223</v>
      </c>
      <c r="BU62" t="s">
        <v>389</v>
      </c>
      <c r="BV62" t="s">
        <v>87</v>
      </c>
      <c r="BY62">
        <v>1200</v>
      </c>
      <c r="BZ62" t="s">
        <v>108</v>
      </c>
      <c r="CA62" t="s">
        <v>390</v>
      </c>
      <c r="CC62" t="s">
        <v>80</v>
      </c>
      <c r="CD62">
        <v>6020</v>
      </c>
      <c r="CE62" t="s">
        <v>101</v>
      </c>
      <c r="CF62" s="3">
        <v>45519</v>
      </c>
      <c r="CI62">
        <v>2</v>
      </c>
      <c r="CJ62">
        <v>1</v>
      </c>
      <c r="CK62">
        <v>21</v>
      </c>
      <c r="CL62" t="s">
        <v>91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"009944391385"</f>
        <v>009944391385</v>
      </c>
      <c r="F63" s="3">
        <v>45518</v>
      </c>
      <c r="G63">
        <v>202505</v>
      </c>
      <c r="H63" t="s">
        <v>92</v>
      </c>
      <c r="I63" t="s">
        <v>93</v>
      </c>
      <c r="J63" t="s">
        <v>294</v>
      </c>
      <c r="K63" t="s">
        <v>78</v>
      </c>
      <c r="L63" t="s">
        <v>169</v>
      </c>
      <c r="M63" t="s">
        <v>170</v>
      </c>
      <c r="N63" t="s">
        <v>294</v>
      </c>
      <c r="O63" t="s">
        <v>82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49.25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12.2</v>
      </c>
      <c r="BJ63">
        <v>15.4</v>
      </c>
      <c r="BK63">
        <v>16</v>
      </c>
      <c r="BL63">
        <v>147.75</v>
      </c>
      <c r="BM63">
        <v>22.16</v>
      </c>
      <c r="BN63">
        <v>169.91</v>
      </c>
      <c r="BO63">
        <v>169.91</v>
      </c>
      <c r="BQ63" t="s">
        <v>391</v>
      </c>
      <c r="BR63" t="s">
        <v>97</v>
      </c>
      <c r="BS63" s="3">
        <v>45520</v>
      </c>
      <c r="BT63" s="4">
        <v>0.41597222222222224</v>
      </c>
      <c r="BU63" t="s">
        <v>392</v>
      </c>
      <c r="BV63" t="s">
        <v>87</v>
      </c>
      <c r="BY63">
        <v>76984.95</v>
      </c>
      <c r="BZ63" t="s">
        <v>88</v>
      </c>
      <c r="CA63" t="s">
        <v>175</v>
      </c>
      <c r="CC63" t="s">
        <v>170</v>
      </c>
      <c r="CD63">
        <v>4300</v>
      </c>
      <c r="CE63" t="s">
        <v>101</v>
      </c>
      <c r="CF63" s="3">
        <v>45523</v>
      </c>
      <c r="CI63">
        <v>3</v>
      </c>
      <c r="CJ63">
        <v>2</v>
      </c>
      <c r="CK63">
        <v>41</v>
      </c>
      <c r="CL63" t="s">
        <v>91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"009944391384"</f>
        <v>009944391384</v>
      </c>
      <c r="F64" s="3">
        <v>45518</v>
      </c>
      <c r="G64">
        <v>202505</v>
      </c>
      <c r="H64" t="s">
        <v>92</v>
      </c>
      <c r="I64" t="s">
        <v>93</v>
      </c>
      <c r="J64" t="s">
        <v>294</v>
      </c>
      <c r="K64" t="s">
        <v>78</v>
      </c>
      <c r="L64" t="s">
        <v>262</v>
      </c>
      <c r="M64" t="s">
        <v>263</v>
      </c>
      <c r="N64" t="s">
        <v>393</v>
      </c>
      <c r="O64" t="s">
        <v>82</v>
      </c>
      <c r="P64" t="str">
        <f>"MT CPT                        "</f>
        <v xml:space="preserve">MT CPT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160.43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3</v>
      </c>
      <c r="BI64">
        <v>73</v>
      </c>
      <c r="BJ64">
        <v>72.900000000000006</v>
      </c>
      <c r="BK64">
        <v>73</v>
      </c>
      <c r="BL64">
        <v>468.69</v>
      </c>
      <c r="BM64">
        <v>70.3</v>
      </c>
      <c r="BN64">
        <v>538.99</v>
      </c>
      <c r="BO64">
        <v>538.99</v>
      </c>
      <c r="BQ64" t="s">
        <v>394</v>
      </c>
      <c r="BR64" t="s">
        <v>97</v>
      </c>
      <c r="BS64" s="3">
        <v>45519</v>
      </c>
      <c r="BT64" s="4">
        <v>0.52083333333333337</v>
      </c>
      <c r="BU64" t="s">
        <v>395</v>
      </c>
      <c r="BV64" t="s">
        <v>87</v>
      </c>
      <c r="BY64">
        <v>364623.48</v>
      </c>
      <c r="BZ64" t="s">
        <v>88</v>
      </c>
      <c r="CC64" t="s">
        <v>263</v>
      </c>
      <c r="CD64">
        <v>6529</v>
      </c>
      <c r="CE64" t="s">
        <v>101</v>
      </c>
      <c r="CF64" s="3">
        <v>45519</v>
      </c>
      <c r="CI64">
        <v>1</v>
      </c>
      <c r="CJ64">
        <v>1</v>
      </c>
      <c r="CK64">
        <v>41</v>
      </c>
      <c r="CL64" t="s">
        <v>91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"009943425512"</f>
        <v>009943425512</v>
      </c>
      <c r="F65" s="3">
        <v>45518</v>
      </c>
      <c r="G65">
        <v>202505</v>
      </c>
      <c r="H65" t="s">
        <v>75</v>
      </c>
      <c r="I65" t="s">
        <v>76</v>
      </c>
      <c r="J65" t="s">
        <v>110</v>
      </c>
      <c r="K65" t="s">
        <v>78</v>
      </c>
      <c r="L65" t="s">
        <v>92</v>
      </c>
      <c r="M65" t="s">
        <v>93</v>
      </c>
      <c r="N65" t="s">
        <v>396</v>
      </c>
      <c r="O65" t="s">
        <v>104</v>
      </c>
      <c r="P65" t="str">
        <f>"11022706DI 460040             "</f>
        <v xml:space="preserve">11022706DI 460040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42.79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3.3</v>
      </c>
      <c r="BK65">
        <v>3.5</v>
      </c>
      <c r="BL65">
        <v>123.53</v>
      </c>
      <c r="BM65">
        <v>18.53</v>
      </c>
      <c r="BN65">
        <v>142.06</v>
      </c>
      <c r="BO65">
        <v>142.06</v>
      </c>
      <c r="BP65" t="s">
        <v>152</v>
      </c>
      <c r="BQ65" t="s">
        <v>166</v>
      </c>
      <c r="BR65" t="s">
        <v>200</v>
      </c>
      <c r="BS65" s="3">
        <v>45519</v>
      </c>
      <c r="BT65" s="4">
        <v>0.49722222222222223</v>
      </c>
      <c r="BU65" t="s">
        <v>397</v>
      </c>
      <c r="BV65" t="s">
        <v>87</v>
      </c>
      <c r="BY65">
        <v>16560</v>
      </c>
      <c r="BZ65" t="s">
        <v>108</v>
      </c>
      <c r="CA65" t="s">
        <v>398</v>
      </c>
      <c r="CC65" t="s">
        <v>93</v>
      </c>
      <c r="CD65">
        <v>7806</v>
      </c>
      <c r="CE65" t="s">
        <v>101</v>
      </c>
      <c r="CF65" s="3">
        <v>45520</v>
      </c>
      <c r="CI65">
        <v>1</v>
      </c>
      <c r="CJ65">
        <v>1</v>
      </c>
      <c r="CK65">
        <v>21</v>
      </c>
      <c r="CL65" t="s">
        <v>91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"009944276939"</f>
        <v>009944276939</v>
      </c>
      <c r="F66" s="3">
        <v>45518</v>
      </c>
      <c r="G66">
        <v>202505</v>
      </c>
      <c r="H66" t="s">
        <v>75</v>
      </c>
      <c r="I66" t="s">
        <v>76</v>
      </c>
      <c r="J66" t="s">
        <v>110</v>
      </c>
      <c r="K66" t="s">
        <v>78</v>
      </c>
      <c r="L66" t="s">
        <v>150</v>
      </c>
      <c r="M66" t="s">
        <v>151</v>
      </c>
      <c r="N66" t="s">
        <v>116</v>
      </c>
      <c r="O66" t="s">
        <v>82</v>
      </c>
      <c r="P66" t="str">
        <f>"110005000BT 402190            "</f>
        <v xml:space="preserve">110005000BT 402190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47.3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7</v>
      </c>
      <c r="BJ66">
        <v>7</v>
      </c>
      <c r="BK66">
        <v>7</v>
      </c>
      <c r="BL66">
        <v>142.12</v>
      </c>
      <c r="BM66">
        <v>21.32</v>
      </c>
      <c r="BN66">
        <v>163.44</v>
      </c>
      <c r="BO66">
        <v>163.44</v>
      </c>
      <c r="BP66" t="s">
        <v>165</v>
      </c>
      <c r="BQ66" t="s">
        <v>399</v>
      </c>
      <c r="BR66" t="s">
        <v>363</v>
      </c>
      <c r="BS66" s="3">
        <v>45519</v>
      </c>
      <c r="BT66" s="4">
        <v>0.39583333333333331</v>
      </c>
      <c r="BU66" t="s">
        <v>400</v>
      </c>
      <c r="BV66" t="s">
        <v>87</v>
      </c>
      <c r="BY66">
        <v>34914</v>
      </c>
      <c r="BZ66" t="s">
        <v>88</v>
      </c>
      <c r="CA66" t="s">
        <v>156</v>
      </c>
      <c r="CC66" t="s">
        <v>151</v>
      </c>
      <c r="CD66">
        <v>3610</v>
      </c>
      <c r="CE66" t="s">
        <v>101</v>
      </c>
      <c r="CF66" s="3">
        <v>45520</v>
      </c>
      <c r="CI66">
        <v>1</v>
      </c>
      <c r="CJ66">
        <v>1</v>
      </c>
      <c r="CK66">
        <v>41</v>
      </c>
      <c r="CL66" t="s">
        <v>91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"009942837616"</f>
        <v>009942837616</v>
      </c>
      <c r="F67" s="3">
        <v>45518</v>
      </c>
      <c r="G67">
        <v>202505</v>
      </c>
      <c r="H67" t="s">
        <v>75</v>
      </c>
      <c r="I67" t="s">
        <v>76</v>
      </c>
      <c r="J67" t="s">
        <v>110</v>
      </c>
      <c r="K67" t="s">
        <v>78</v>
      </c>
      <c r="L67" t="s">
        <v>92</v>
      </c>
      <c r="M67" t="s">
        <v>93</v>
      </c>
      <c r="N67" t="s">
        <v>233</v>
      </c>
      <c r="O67" t="s">
        <v>82</v>
      </c>
      <c r="P67" t="str">
        <f>"11005000BT 402190             "</f>
        <v xml:space="preserve">11005000BT 402190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64.86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24</v>
      </c>
      <c r="BJ67">
        <v>23.6</v>
      </c>
      <c r="BK67">
        <v>24</v>
      </c>
      <c r="BL67">
        <v>192.8</v>
      </c>
      <c r="BM67">
        <v>28.92</v>
      </c>
      <c r="BN67">
        <v>221.72</v>
      </c>
      <c r="BO67">
        <v>221.72</v>
      </c>
      <c r="BP67" t="s">
        <v>401</v>
      </c>
      <c r="BQ67" t="s">
        <v>402</v>
      </c>
      <c r="BR67" t="s">
        <v>363</v>
      </c>
      <c r="BS67" s="3">
        <v>45520</v>
      </c>
      <c r="BT67" s="4">
        <v>0.41944444444444445</v>
      </c>
      <c r="BU67" t="s">
        <v>403</v>
      </c>
      <c r="BV67" t="s">
        <v>87</v>
      </c>
      <c r="BY67">
        <v>117936</v>
      </c>
      <c r="BZ67" t="s">
        <v>88</v>
      </c>
      <c r="CA67" t="s">
        <v>232</v>
      </c>
      <c r="CC67" t="s">
        <v>93</v>
      </c>
      <c r="CD67">
        <v>7460</v>
      </c>
      <c r="CE67" t="s">
        <v>101</v>
      </c>
      <c r="CF67" s="3">
        <v>45523</v>
      </c>
      <c r="CI67">
        <v>3</v>
      </c>
      <c r="CJ67">
        <v>2</v>
      </c>
      <c r="CK67">
        <v>41</v>
      </c>
      <c r="CL67" t="s">
        <v>91</v>
      </c>
    </row>
    <row r="68" spans="1:91" x14ac:dyDescent="0.3">
      <c r="A68" t="s">
        <v>72</v>
      </c>
      <c r="B68" t="s">
        <v>73</v>
      </c>
      <c r="C68" t="s">
        <v>74</v>
      </c>
      <c r="E68" t="str">
        <f>"R009942580847"</f>
        <v>R009942580847</v>
      </c>
      <c r="F68" s="3">
        <v>45519</v>
      </c>
      <c r="G68">
        <v>202505</v>
      </c>
      <c r="H68" t="s">
        <v>321</v>
      </c>
      <c r="I68" t="s">
        <v>322</v>
      </c>
      <c r="J68" t="s">
        <v>323</v>
      </c>
      <c r="K68" t="s">
        <v>78</v>
      </c>
      <c r="L68" t="s">
        <v>256</v>
      </c>
      <c r="M68" t="s">
        <v>257</v>
      </c>
      <c r="N68" t="s">
        <v>320</v>
      </c>
      <c r="O68" t="s">
        <v>82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47.3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142.12</v>
      </c>
      <c r="BM68">
        <v>21.32</v>
      </c>
      <c r="BN68">
        <v>163.44</v>
      </c>
      <c r="BO68">
        <v>163.44</v>
      </c>
      <c r="BP68" t="s">
        <v>324</v>
      </c>
      <c r="BQ68" t="s">
        <v>326</v>
      </c>
      <c r="BR68" t="s">
        <v>325</v>
      </c>
      <c r="BS68" s="3">
        <v>45519</v>
      </c>
      <c r="BT68" s="4">
        <v>0.50208333333333333</v>
      </c>
      <c r="BU68" t="s">
        <v>404</v>
      </c>
      <c r="BV68" t="s">
        <v>87</v>
      </c>
      <c r="BY68">
        <v>1200</v>
      </c>
      <c r="BZ68" t="s">
        <v>88</v>
      </c>
      <c r="CC68" t="s">
        <v>257</v>
      </c>
      <c r="CD68">
        <v>1600</v>
      </c>
      <c r="CE68" t="s">
        <v>101</v>
      </c>
      <c r="CF68" s="3">
        <v>45519</v>
      </c>
      <c r="CI68">
        <v>1</v>
      </c>
      <c r="CJ68">
        <v>0</v>
      </c>
      <c r="CK68">
        <v>41</v>
      </c>
      <c r="CL68" t="s">
        <v>91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"009944391382"</f>
        <v>009944391382</v>
      </c>
      <c r="F69" s="3">
        <v>45519</v>
      </c>
      <c r="G69">
        <v>202505</v>
      </c>
      <c r="H69" t="s">
        <v>92</v>
      </c>
      <c r="I69" t="s">
        <v>93</v>
      </c>
      <c r="J69" t="s">
        <v>294</v>
      </c>
      <c r="K69" t="s">
        <v>78</v>
      </c>
      <c r="L69" t="s">
        <v>295</v>
      </c>
      <c r="M69" t="s">
        <v>296</v>
      </c>
      <c r="N69" t="s">
        <v>405</v>
      </c>
      <c r="O69" t="s">
        <v>82</v>
      </c>
      <c r="P69" t="str">
        <f>"MT CPT                        "</f>
        <v xml:space="preserve">MT CPT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47.3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2.4</v>
      </c>
      <c r="BJ69">
        <v>2.9</v>
      </c>
      <c r="BK69">
        <v>3</v>
      </c>
      <c r="BL69">
        <v>142.12</v>
      </c>
      <c r="BM69">
        <v>21.32</v>
      </c>
      <c r="BN69">
        <v>163.44</v>
      </c>
      <c r="BO69">
        <v>163.44</v>
      </c>
      <c r="BQ69" t="s">
        <v>406</v>
      </c>
      <c r="BR69" t="s">
        <v>97</v>
      </c>
      <c r="BS69" s="3">
        <v>45523</v>
      </c>
      <c r="BT69" s="4">
        <v>0.41875000000000001</v>
      </c>
      <c r="BU69" t="s">
        <v>407</v>
      </c>
      <c r="BV69" t="s">
        <v>87</v>
      </c>
      <c r="BY69">
        <v>14445.2</v>
      </c>
      <c r="BZ69" t="s">
        <v>88</v>
      </c>
      <c r="CA69" t="s">
        <v>408</v>
      </c>
      <c r="CC69" t="s">
        <v>296</v>
      </c>
      <c r="CD69">
        <v>1682</v>
      </c>
      <c r="CE69" t="s">
        <v>101</v>
      </c>
      <c r="CF69" s="3">
        <v>45524</v>
      </c>
      <c r="CI69">
        <v>3</v>
      </c>
      <c r="CJ69">
        <v>2</v>
      </c>
      <c r="CK69">
        <v>41</v>
      </c>
      <c r="CL69" t="s">
        <v>91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"009944391321"</f>
        <v>009944391321</v>
      </c>
      <c r="F70" s="3">
        <v>45519</v>
      </c>
      <c r="G70">
        <v>202505</v>
      </c>
      <c r="H70" t="s">
        <v>92</v>
      </c>
      <c r="I70" t="s">
        <v>93</v>
      </c>
      <c r="J70" t="s">
        <v>294</v>
      </c>
      <c r="K70" t="s">
        <v>78</v>
      </c>
      <c r="L70" t="s">
        <v>94</v>
      </c>
      <c r="M70" t="s">
        <v>95</v>
      </c>
      <c r="N70" t="s">
        <v>409</v>
      </c>
      <c r="O70" t="s">
        <v>82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76.56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29.1</v>
      </c>
      <c r="BJ70">
        <v>27.4</v>
      </c>
      <c r="BK70">
        <v>30</v>
      </c>
      <c r="BL70">
        <v>226.58</v>
      </c>
      <c r="BM70">
        <v>33.99</v>
      </c>
      <c r="BN70">
        <v>260.57</v>
      </c>
      <c r="BO70">
        <v>260.57</v>
      </c>
      <c r="BQ70" t="s">
        <v>410</v>
      </c>
      <c r="BR70" t="s">
        <v>97</v>
      </c>
      <c r="BS70" s="3">
        <v>45523</v>
      </c>
      <c r="BT70" s="4">
        <v>0.51597222222222228</v>
      </c>
      <c r="BU70" t="s">
        <v>411</v>
      </c>
      <c r="BV70" t="s">
        <v>87</v>
      </c>
      <c r="BY70">
        <v>136798.20000000001</v>
      </c>
      <c r="BZ70" t="s">
        <v>88</v>
      </c>
      <c r="CA70" t="s">
        <v>412</v>
      </c>
      <c r="CC70" t="s">
        <v>95</v>
      </c>
      <c r="CD70">
        <v>4001</v>
      </c>
      <c r="CE70" t="s">
        <v>101</v>
      </c>
      <c r="CF70" s="3">
        <v>45524</v>
      </c>
      <c r="CI70">
        <v>3</v>
      </c>
      <c r="CJ70">
        <v>2</v>
      </c>
      <c r="CK70">
        <v>41</v>
      </c>
      <c r="CL70" t="s">
        <v>91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"009943425778"</f>
        <v>009943425778</v>
      </c>
      <c r="F71" s="3">
        <v>45519</v>
      </c>
      <c r="G71">
        <v>202505</v>
      </c>
      <c r="H71" t="s">
        <v>75</v>
      </c>
      <c r="I71" t="s">
        <v>76</v>
      </c>
      <c r="J71" t="s">
        <v>110</v>
      </c>
      <c r="K71" t="s">
        <v>78</v>
      </c>
      <c r="L71" t="s">
        <v>92</v>
      </c>
      <c r="M71" t="s">
        <v>93</v>
      </c>
      <c r="N71" t="s">
        <v>289</v>
      </c>
      <c r="O71" t="s">
        <v>104</v>
      </c>
      <c r="P71" t="str">
        <f>"11008506HR 460040             "</f>
        <v xml:space="preserve">11008506HR 460040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180.87</v>
      </c>
      <c r="AN71">
        <v>0</v>
      </c>
      <c r="AO71">
        <v>0</v>
      </c>
      <c r="AP71">
        <v>0</v>
      </c>
      <c r="AQ71">
        <v>24.46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0.3</v>
      </c>
      <c r="BK71">
        <v>1</v>
      </c>
      <c r="BL71">
        <v>251.48</v>
      </c>
      <c r="BM71">
        <v>37.72</v>
      </c>
      <c r="BN71">
        <v>289.2</v>
      </c>
      <c r="BO71">
        <v>289.2</v>
      </c>
      <c r="BQ71" t="s">
        <v>413</v>
      </c>
      <c r="BR71" t="s">
        <v>414</v>
      </c>
      <c r="BS71" s="3">
        <v>45520</v>
      </c>
      <c r="BT71" s="4">
        <v>0.34722222222222221</v>
      </c>
      <c r="BU71" t="s">
        <v>415</v>
      </c>
      <c r="BV71" t="s">
        <v>87</v>
      </c>
      <c r="BY71">
        <v>1496</v>
      </c>
      <c r="BZ71" t="s">
        <v>293</v>
      </c>
      <c r="CC71" t="s">
        <v>93</v>
      </c>
      <c r="CD71">
        <v>7915</v>
      </c>
      <c r="CE71" t="s">
        <v>101</v>
      </c>
      <c r="CF71" s="3">
        <v>45523</v>
      </c>
      <c r="CI71">
        <v>1</v>
      </c>
      <c r="CJ71">
        <v>1</v>
      </c>
      <c r="CK71">
        <v>21</v>
      </c>
      <c r="CL71" t="s">
        <v>87</v>
      </c>
      <c r="CM71" s="4">
        <v>0.34722222222222221</v>
      </c>
    </row>
    <row r="72" spans="1:91" x14ac:dyDescent="0.3">
      <c r="A72" t="s">
        <v>72</v>
      </c>
      <c r="B72" t="s">
        <v>73</v>
      </c>
      <c r="C72" t="s">
        <v>74</v>
      </c>
      <c r="E72" t="str">
        <f>"080011273040"</f>
        <v>080011273040</v>
      </c>
      <c r="F72" s="3">
        <v>45519</v>
      </c>
      <c r="G72">
        <v>202505</v>
      </c>
      <c r="H72" t="s">
        <v>189</v>
      </c>
      <c r="I72" t="s">
        <v>190</v>
      </c>
      <c r="J72" t="s">
        <v>416</v>
      </c>
      <c r="K72" t="s">
        <v>78</v>
      </c>
      <c r="L72" t="s">
        <v>417</v>
      </c>
      <c r="M72" t="s">
        <v>418</v>
      </c>
      <c r="N72" t="s">
        <v>419</v>
      </c>
      <c r="O72" t="s">
        <v>104</v>
      </c>
      <c r="P72" t="str">
        <f>"For Thoko                     "</f>
        <v xml:space="preserve">For Thoko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24.46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1.2</v>
      </c>
      <c r="BK72">
        <v>1.5</v>
      </c>
      <c r="BL72">
        <v>70.61</v>
      </c>
      <c r="BM72">
        <v>10.59</v>
      </c>
      <c r="BN72">
        <v>81.2</v>
      </c>
      <c r="BO72">
        <v>81.2</v>
      </c>
      <c r="BP72" t="s">
        <v>420</v>
      </c>
      <c r="BQ72" t="s">
        <v>421</v>
      </c>
      <c r="BR72" t="s">
        <v>422</v>
      </c>
      <c r="BS72" s="3">
        <v>45523</v>
      </c>
      <c r="BT72" s="4">
        <v>0.46736111111111112</v>
      </c>
      <c r="BU72" t="s">
        <v>423</v>
      </c>
      <c r="BV72" t="s">
        <v>91</v>
      </c>
      <c r="BW72" t="s">
        <v>328</v>
      </c>
      <c r="BX72" t="s">
        <v>424</v>
      </c>
      <c r="BY72">
        <v>6000</v>
      </c>
      <c r="BZ72" t="s">
        <v>108</v>
      </c>
      <c r="CA72" t="s">
        <v>425</v>
      </c>
      <c r="CC72" t="s">
        <v>418</v>
      </c>
      <c r="CD72">
        <v>1401</v>
      </c>
      <c r="CE72" t="s">
        <v>140</v>
      </c>
      <c r="CF72" s="3">
        <v>45524</v>
      </c>
      <c r="CI72">
        <v>1</v>
      </c>
      <c r="CJ72">
        <v>1</v>
      </c>
      <c r="CK72">
        <v>21</v>
      </c>
      <c r="CL72" t="s">
        <v>91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"009944361986"</f>
        <v>009944361986</v>
      </c>
      <c r="F73" s="3">
        <v>45520</v>
      </c>
      <c r="G73">
        <v>202505</v>
      </c>
      <c r="H73" t="s">
        <v>150</v>
      </c>
      <c r="I73" t="s">
        <v>151</v>
      </c>
      <c r="J73" t="s">
        <v>144</v>
      </c>
      <c r="K73" t="s">
        <v>78</v>
      </c>
      <c r="L73" t="s">
        <v>426</v>
      </c>
      <c r="M73" t="s">
        <v>427</v>
      </c>
      <c r="N73" t="s">
        <v>428</v>
      </c>
      <c r="O73" t="s">
        <v>82</v>
      </c>
      <c r="P73" t="str">
        <f>"YASHEN                        "</f>
        <v xml:space="preserve">YASHEN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66.72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1.5</v>
      </c>
      <c r="BJ73">
        <v>0.7</v>
      </c>
      <c r="BK73">
        <v>2</v>
      </c>
      <c r="BL73">
        <v>198.17</v>
      </c>
      <c r="BM73">
        <v>29.73</v>
      </c>
      <c r="BN73">
        <v>227.9</v>
      </c>
      <c r="BO73">
        <v>227.9</v>
      </c>
      <c r="BQ73" t="s">
        <v>429</v>
      </c>
      <c r="BR73" t="s">
        <v>430</v>
      </c>
      <c r="BS73" s="3">
        <v>45523</v>
      </c>
      <c r="BT73" s="4">
        <v>0.41666666666666669</v>
      </c>
      <c r="BU73" t="s">
        <v>431</v>
      </c>
      <c r="BV73" t="s">
        <v>87</v>
      </c>
      <c r="BY73">
        <v>3600</v>
      </c>
      <c r="BZ73" t="s">
        <v>88</v>
      </c>
      <c r="CA73" t="s">
        <v>432</v>
      </c>
      <c r="CC73" t="s">
        <v>427</v>
      </c>
      <c r="CD73">
        <v>3900</v>
      </c>
      <c r="CE73" t="s">
        <v>101</v>
      </c>
      <c r="CF73" s="3">
        <v>45524</v>
      </c>
      <c r="CI73">
        <v>1</v>
      </c>
      <c r="CJ73">
        <v>1</v>
      </c>
      <c r="CK73">
        <v>43</v>
      </c>
      <c r="CL73" t="s">
        <v>91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"009944276940"</f>
        <v>009944276940</v>
      </c>
      <c r="F74" s="3">
        <v>45520</v>
      </c>
      <c r="G74">
        <v>202505</v>
      </c>
      <c r="H74" t="s">
        <v>75</v>
      </c>
      <c r="I74" t="s">
        <v>76</v>
      </c>
      <c r="J74" t="s">
        <v>110</v>
      </c>
      <c r="K74" t="s">
        <v>78</v>
      </c>
      <c r="L74" t="s">
        <v>150</v>
      </c>
      <c r="M74" t="s">
        <v>151</v>
      </c>
      <c r="N74" t="s">
        <v>116</v>
      </c>
      <c r="O74" t="s">
        <v>104</v>
      </c>
      <c r="P74" t="str">
        <f>"11005500HR                    "</f>
        <v xml:space="preserve">11005500HR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24.46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70.61</v>
      </c>
      <c r="BM74">
        <v>10.59</v>
      </c>
      <c r="BN74">
        <v>81.2</v>
      </c>
      <c r="BO74">
        <v>81.2</v>
      </c>
      <c r="BP74" t="s">
        <v>234</v>
      </c>
      <c r="BQ74" t="s">
        <v>433</v>
      </c>
      <c r="BR74" t="s">
        <v>434</v>
      </c>
      <c r="BS74" s="3">
        <v>45523</v>
      </c>
      <c r="BT74" s="4">
        <v>0.39583333333333331</v>
      </c>
      <c r="BU74" t="s">
        <v>435</v>
      </c>
      <c r="BV74" t="s">
        <v>87</v>
      </c>
      <c r="BY74">
        <v>1200</v>
      </c>
      <c r="BZ74" t="s">
        <v>108</v>
      </c>
      <c r="CA74" t="s">
        <v>156</v>
      </c>
      <c r="CC74" t="s">
        <v>151</v>
      </c>
      <c r="CD74">
        <v>3610</v>
      </c>
      <c r="CE74" t="s">
        <v>101</v>
      </c>
      <c r="CF74" s="3">
        <v>45524</v>
      </c>
      <c r="CI74">
        <v>1</v>
      </c>
      <c r="CJ74">
        <v>1</v>
      </c>
      <c r="CK74">
        <v>21</v>
      </c>
      <c r="CL74" t="s">
        <v>91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"009944276860"</f>
        <v>009944276860</v>
      </c>
      <c r="F75" s="3">
        <v>45520</v>
      </c>
      <c r="G75">
        <v>202505</v>
      </c>
      <c r="H75" t="s">
        <v>75</v>
      </c>
      <c r="I75" t="s">
        <v>76</v>
      </c>
      <c r="J75" t="s">
        <v>110</v>
      </c>
      <c r="K75" t="s">
        <v>78</v>
      </c>
      <c r="L75" t="s">
        <v>94</v>
      </c>
      <c r="M75" t="s">
        <v>95</v>
      </c>
      <c r="N75" t="s">
        <v>364</v>
      </c>
      <c r="O75" t="s">
        <v>104</v>
      </c>
      <c r="P75" t="str">
        <f>"11116561PC 402190             "</f>
        <v xml:space="preserve">11116561PC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180.87</v>
      </c>
      <c r="AN75">
        <v>0</v>
      </c>
      <c r="AO75">
        <v>0</v>
      </c>
      <c r="AP75">
        <v>0</v>
      </c>
      <c r="AQ75">
        <v>24.46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251.48</v>
      </c>
      <c r="BM75">
        <v>37.72</v>
      </c>
      <c r="BN75">
        <v>289.2</v>
      </c>
      <c r="BO75">
        <v>289.2</v>
      </c>
      <c r="BP75" t="s">
        <v>436</v>
      </c>
      <c r="BQ75" t="s">
        <v>437</v>
      </c>
      <c r="BR75" t="s">
        <v>279</v>
      </c>
      <c r="BS75" s="3">
        <v>45521</v>
      </c>
      <c r="BT75" s="4">
        <v>0.53125</v>
      </c>
      <c r="BU75" t="s">
        <v>438</v>
      </c>
      <c r="BV75" t="s">
        <v>87</v>
      </c>
      <c r="BY75">
        <v>1200</v>
      </c>
      <c r="BZ75" t="s">
        <v>293</v>
      </c>
      <c r="CC75" t="s">
        <v>95</v>
      </c>
      <c r="CD75">
        <v>4000</v>
      </c>
      <c r="CE75" t="s">
        <v>101</v>
      </c>
      <c r="CF75" s="3">
        <v>45524</v>
      </c>
      <c r="CI75">
        <v>1</v>
      </c>
      <c r="CJ75">
        <v>0</v>
      </c>
      <c r="CK75">
        <v>21</v>
      </c>
      <c r="CL75" t="s">
        <v>87</v>
      </c>
      <c r="CM75" s="4">
        <v>0.53125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"009943425070"</f>
        <v>009943425070</v>
      </c>
      <c r="F76" s="3">
        <v>45520</v>
      </c>
      <c r="G76">
        <v>202505</v>
      </c>
      <c r="H76" t="s">
        <v>75</v>
      </c>
      <c r="I76" t="s">
        <v>76</v>
      </c>
      <c r="J76" t="s">
        <v>110</v>
      </c>
      <c r="K76" t="s">
        <v>78</v>
      </c>
      <c r="L76" t="s">
        <v>94</v>
      </c>
      <c r="M76" t="s">
        <v>95</v>
      </c>
      <c r="N76" t="s">
        <v>439</v>
      </c>
      <c r="O76" t="s">
        <v>104</v>
      </c>
      <c r="P76" t="str">
        <f>"11005500HR 460040             "</f>
        <v xml:space="preserve">11005500HR 460040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24.46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70.61</v>
      </c>
      <c r="BM76">
        <v>10.59</v>
      </c>
      <c r="BN76">
        <v>81.2</v>
      </c>
      <c r="BO76">
        <v>81.2</v>
      </c>
      <c r="BP76" t="s">
        <v>234</v>
      </c>
      <c r="BQ76" t="s">
        <v>440</v>
      </c>
      <c r="BR76" t="s">
        <v>434</v>
      </c>
      <c r="BS76" s="3">
        <v>45527</v>
      </c>
      <c r="BT76" s="4">
        <v>0.375</v>
      </c>
      <c r="BU76" t="s">
        <v>441</v>
      </c>
      <c r="BV76" t="s">
        <v>91</v>
      </c>
      <c r="BY76">
        <v>1200</v>
      </c>
      <c r="BZ76" t="s">
        <v>108</v>
      </c>
      <c r="CA76" t="s">
        <v>100</v>
      </c>
      <c r="CC76" t="s">
        <v>95</v>
      </c>
      <c r="CD76">
        <v>4051</v>
      </c>
      <c r="CE76" t="s">
        <v>101</v>
      </c>
      <c r="CF76" s="3">
        <v>45530</v>
      </c>
      <c r="CI76">
        <v>1</v>
      </c>
      <c r="CJ76">
        <v>5</v>
      </c>
      <c r="CK76">
        <v>21</v>
      </c>
      <c r="CL76" t="s">
        <v>91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"009943425511"</f>
        <v>009943425511</v>
      </c>
      <c r="F77" s="3">
        <v>45520</v>
      </c>
      <c r="G77">
        <v>202505</v>
      </c>
      <c r="H77" t="s">
        <v>75</v>
      </c>
      <c r="I77" t="s">
        <v>76</v>
      </c>
      <c r="J77" t="s">
        <v>110</v>
      </c>
      <c r="K77" t="s">
        <v>78</v>
      </c>
      <c r="L77" t="s">
        <v>94</v>
      </c>
      <c r="M77" t="s">
        <v>95</v>
      </c>
      <c r="N77" t="s">
        <v>223</v>
      </c>
      <c r="O77" t="s">
        <v>104</v>
      </c>
      <c r="P77" t="str">
        <f>"11116561PC H02190             "</f>
        <v xml:space="preserve">11116561PC H02190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24.46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70.61</v>
      </c>
      <c r="BM77">
        <v>10.59</v>
      </c>
      <c r="BN77">
        <v>81.2</v>
      </c>
      <c r="BO77">
        <v>81.2</v>
      </c>
      <c r="BP77" t="s">
        <v>234</v>
      </c>
      <c r="BQ77" t="s">
        <v>159</v>
      </c>
      <c r="BR77" t="s">
        <v>339</v>
      </c>
      <c r="BS77" s="3">
        <v>45523</v>
      </c>
      <c r="BT77" s="4">
        <v>0.39791666666666664</v>
      </c>
      <c r="BU77" t="s">
        <v>226</v>
      </c>
      <c r="BV77" t="s">
        <v>87</v>
      </c>
      <c r="BY77">
        <v>1200</v>
      </c>
      <c r="BZ77" t="s">
        <v>108</v>
      </c>
      <c r="CA77" t="s">
        <v>161</v>
      </c>
      <c r="CC77" t="s">
        <v>95</v>
      </c>
      <c r="CD77">
        <v>4052</v>
      </c>
      <c r="CE77" t="s">
        <v>101</v>
      </c>
      <c r="CF77" s="3">
        <v>45524</v>
      </c>
      <c r="CI77">
        <v>1</v>
      </c>
      <c r="CJ77">
        <v>1</v>
      </c>
      <c r="CK77">
        <v>21</v>
      </c>
      <c r="CL77" t="s">
        <v>91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"009944391375"</f>
        <v>009944391375</v>
      </c>
      <c r="F78" s="3">
        <v>45520</v>
      </c>
      <c r="G78">
        <v>202505</v>
      </c>
      <c r="H78" t="s">
        <v>92</v>
      </c>
      <c r="I78" t="s">
        <v>93</v>
      </c>
      <c r="J78" t="s">
        <v>294</v>
      </c>
      <c r="K78" t="s">
        <v>78</v>
      </c>
      <c r="L78" t="s">
        <v>79</v>
      </c>
      <c r="M78" t="s">
        <v>80</v>
      </c>
      <c r="N78" t="s">
        <v>442</v>
      </c>
      <c r="O78" t="s">
        <v>104</v>
      </c>
      <c r="P78" t="str">
        <f>"MT CPT                        "</f>
        <v xml:space="preserve">MT CPT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24.46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70.61</v>
      </c>
      <c r="BM78">
        <v>10.59</v>
      </c>
      <c r="BN78">
        <v>81.2</v>
      </c>
      <c r="BO78">
        <v>81.2</v>
      </c>
      <c r="BQ78" t="s">
        <v>388</v>
      </c>
      <c r="BR78" t="s">
        <v>313</v>
      </c>
      <c r="BS78" s="3">
        <v>45523</v>
      </c>
      <c r="BT78" s="4">
        <v>0.60972222222222228</v>
      </c>
      <c r="BU78" t="s">
        <v>443</v>
      </c>
      <c r="BV78" t="s">
        <v>87</v>
      </c>
      <c r="BY78">
        <v>1200</v>
      </c>
      <c r="BZ78" t="s">
        <v>108</v>
      </c>
      <c r="CA78" t="s">
        <v>269</v>
      </c>
      <c r="CC78" t="s">
        <v>80</v>
      </c>
      <c r="CD78">
        <v>6020</v>
      </c>
      <c r="CE78" t="s">
        <v>101</v>
      </c>
      <c r="CF78" s="3">
        <v>45523</v>
      </c>
      <c r="CI78">
        <v>2</v>
      </c>
      <c r="CJ78">
        <v>1</v>
      </c>
      <c r="CK78">
        <v>21</v>
      </c>
      <c r="CL78" t="s">
        <v>91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"009942837893"</f>
        <v>009942837893</v>
      </c>
      <c r="F79" s="3">
        <v>45520</v>
      </c>
      <c r="G79">
        <v>202505</v>
      </c>
      <c r="H79" t="s">
        <v>75</v>
      </c>
      <c r="I79" t="s">
        <v>76</v>
      </c>
      <c r="J79" t="s">
        <v>110</v>
      </c>
      <c r="K79" t="s">
        <v>78</v>
      </c>
      <c r="L79" t="s">
        <v>196</v>
      </c>
      <c r="M79" t="s">
        <v>197</v>
      </c>
      <c r="N79" t="s">
        <v>444</v>
      </c>
      <c r="O79" t="s">
        <v>104</v>
      </c>
      <c r="P79" t="str">
        <f>"11902270FM 46040              "</f>
        <v xml:space="preserve">11902270FM 46040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24.46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70.61</v>
      </c>
      <c r="BM79">
        <v>10.59</v>
      </c>
      <c r="BN79">
        <v>81.2</v>
      </c>
      <c r="BO79">
        <v>81.2</v>
      </c>
      <c r="BP79" t="s">
        <v>234</v>
      </c>
      <c r="BQ79" t="s">
        <v>445</v>
      </c>
      <c r="BR79" t="s">
        <v>446</v>
      </c>
      <c r="BS79" s="3">
        <v>45523</v>
      </c>
      <c r="BT79" s="4">
        <v>0.4375</v>
      </c>
      <c r="BU79" t="s">
        <v>447</v>
      </c>
      <c r="BV79" t="s">
        <v>87</v>
      </c>
      <c r="BY79">
        <v>1200</v>
      </c>
      <c r="BZ79" t="s">
        <v>108</v>
      </c>
      <c r="CC79" t="s">
        <v>197</v>
      </c>
      <c r="CD79">
        <v>9301</v>
      </c>
      <c r="CE79" t="s">
        <v>101</v>
      </c>
      <c r="CF79" s="3">
        <v>45524</v>
      </c>
      <c r="CI79">
        <v>1</v>
      </c>
      <c r="CJ79">
        <v>1</v>
      </c>
      <c r="CK79">
        <v>21</v>
      </c>
      <c r="CL79" t="s">
        <v>91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"009942039437"</f>
        <v>009942039437</v>
      </c>
      <c r="F80" s="3">
        <v>45520</v>
      </c>
      <c r="G80">
        <v>202505</v>
      </c>
      <c r="H80" t="s">
        <v>75</v>
      </c>
      <c r="I80" t="s">
        <v>76</v>
      </c>
      <c r="J80" t="s">
        <v>448</v>
      </c>
      <c r="K80" t="s">
        <v>78</v>
      </c>
      <c r="L80" t="s">
        <v>449</v>
      </c>
      <c r="M80" t="s">
        <v>450</v>
      </c>
      <c r="N80" t="s">
        <v>451</v>
      </c>
      <c r="O80" t="s">
        <v>104</v>
      </c>
      <c r="P80" t="str">
        <f>"11005500HR 460040             "</f>
        <v xml:space="preserve">11005500HR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47.39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136.81</v>
      </c>
      <c r="BM80">
        <v>20.52</v>
      </c>
      <c r="BN80">
        <v>157.33000000000001</v>
      </c>
      <c r="BO80">
        <v>157.33000000000001</v>
      </c>
      <c r="BP80" t="s">
        <v>234</v>
      </c>
      <c r="BQ80" t="s">
        <v>452</v>
      </c>
      <c r="BR80" t="s">
        <v>434</v>
      </c>
      <c r="BS80" s="3">
        <v>45525</v>
      </c>
      <c r="BT80" s="4">
        <v>0.58680555555555558</v>
      </c>
      <c r="BU80" t="s">
        <v>453</v>
      </c>
      <c r="BV80" t="s">
        <v>91</v>
      </c>
      <c r="BW80" t="s">
        <v>454</v>
      </c>
      <c r="BX80" t="s">
        <v>344</v>
      </c>
      <c r="BY80">
        <v>1200</v>
      </c>
      <c r="BZ80" t="s">
        <v>108</v>
      </c>
      <c r="CA80" t="s">
        <v>455</v>
      </c>
      <c r="CC80" t="s">
        <v>450</v>
      </c>
      <c r="CD80">
        <v>7220</v>
      </c>
      <c r="CE80" t="s">
        <v>101</v>
      </c>
      <c r="CF80" s="3">
        <v>45526</v>
      </c>
      <c r="CI80">
        <v>2</v>
      </c>
      <c r="CJ80">
        <v>3</v>
      </c>
      <c r="CK80">
        <v>23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"009943425968"</f>
        <v>009943425968</v>
      </c>
      <c r="F81" s="3">
        <v>45520</v>
      </c>
      <c r="G81">
        <v>202505</v>
      </c>
      <c r="H81" t="s">
        <v>75</v>
      </c>
      <c r="I81" t="s">
        <v>76</v>
      </c>
      <c r="J81" t="s">
        <v>110</v>
      </c>
      <c r="K81" t="s">
        <v>78</v>
      </c>
      <c r="L81" t="s">
        <v>92</v>
      </c>
      <c r="M81" t="s">
        <v>93</v>
      </c>
      <c r="N81" t="s">
        <v>456</v>
      </c>
      <c r="O81" t="s">
        <v>104</v>
      </c>
      <c r="P81" t="str">
        <f>"11005500HR 460040             "</f>
        <v xml:space="preserve">11005500HR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24.46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70.61</v>
      </c>
      <c r="BM81">
        <v>10.59</v>
      </c>
      <c r="BN81">
        <v>81.2</v>
      </c>
      <c r="BO81">
        <v>81.2</v>
      </c>
      <c r="BP81" t="s">
        <v>234</v>
      </c>
      <c r="BQ81" t="s">
        <v>457</v>
      </c>
      <c r="BR81" t="s">
        <v>434</v>
      </c>
      <c r="BS81" s="3">
        <v>45523</v>
      </c>
      <c r="BT81" s="4">
        <v>0.36666666666666664</v>
      </c>
      <c r="BU81" t="s">
        <v>458</v>
      </c>
      <c r="BV81" t="s">
        <v>87</v>
      </c>
      <c r="BY81">
        <v>1200</v>
      </c>
      <c r="BZ81" t="s">
        <v>108</v>
      </c>
      <c r="CA81" t="s">
        <v>310</v>
      </c>
      <c r="CC81" t="s">
        <v>93</v>
      </c>
      <c r="CD81">
        <v>8002</v>
      </c>
      <c r="CE81" t="s">
        <v>101</v>
      </c>
      <c r="CF81" s="3">
        <v>45524</v>
      </c>
      <c r="CI81">
        <v>1</v>
      </c>
      <c r="CJ81">
        <v>1</v>
      </c>
      <c r="CK81">
        <v>21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"009942837613"</f>
        <v>009942837613</v>
      </c>
      <c r="F82" s="3">
        <v>45520</v>
      </c>
      <c r="G82">
        <v>202505</v>
      </c>
      <c r="H82" t="s">
        <v>75</v>
      </c>
      <c r="I82" t="s">
        <v>76</v>
      </c>
      <c r="J82" t="s">
        <v>110</v>
      </c>
      <c r="K82" t="s">
        <v>78</v>
      </c>
      <c r="L82" t="s">
        <v>92</v>
      </c>
      <c r="M82" t="s">
        <v>93</v>
      </c>
      <c r="N82" t="s">
        <v>233</v>
      </c>
      <c r="O82" t="s">
        <v>104</v>
      </c>
      <c r="P82" t="str">
        <f>"11005500HR 460040             "</f>
        <v xml:space="preserve">11005500HR 460040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24.46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70.61</v>
      </c>
      <c r="BM82">
        <v>10.59</v>
      </c>
      <c r="BN82">
        <v>81.2</v>
      </c>
      <c r="BO82">
        <v>81.2</v>
      </c>
      <c r="BP82" t="s">
        <v>234</v>
      </c>
      <c r="BQ82" t="s">
        <v>459</v>
      </c>
      <c r="BR82" t="s">
        <v>434</v>
      </c>
      <c r="BS82" s="3">
        <v>45523</v>
      </c>
      <c r="BT82" s="4">
        <v>0.41180555555555554</v>
      </c>
      <c r="BU82" t="s">
        <v>460</v>
      </c>
      <c r="BV82" t="s">
        <v>87</v>
      </c>
      <c r="BY82">
        <v>1200</v>
      </c>
      <c r="BZ82" t="s">
        <v>108</v>
      </c>
      <c r="CA82" t="s">
        <v>232</v>
      </c>
      <c r="CC82" t="s">
        <v>93</v>
      </c>
      <c r="CD82">
        <v>7460</v>
      </c>
      <c r="CE82" t="s">
        <v>101</v>
      </c>
      <c r="CF82" s="3">
        <v>45524</v>
      </c>
      <c r="CI82">
        <v>1</v>
      </c>
      <c r="CJ82">
        <v>1</v>
      </c>
      <c r="CK82">
        <v>21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"009942837614"</f>
        <v>009942837614</v>
      </c>
      <c r="F83" s="3">
        <v>45520</v>
      </c>
      <c r="G83">
        <v>202505</v>
      </c>
      <c r="H83" t="s">
        <v>75</v>
      </c>
      <c r="I83" t="s">
        <v>76</v>
      </c>
      <c r="J83" t="s">
        <v>110</v>
      </c>
      <c r="K83" t="s">
        <v>78</v>
      </c>
      <c r="L83" t="s">
        <v>92</v>
      </c>
      <c r="M83" t="s">
        <v>93</v>
      </c>
      <c r="N83" t="s">
        <v>461</v>
      </c>
      <c r="O83" t="s">
        <v>104</v>
      </c>
      <c r="P83" t="str">
        <f>"1192270FM 46040               "</f>
        <v xml:space="preserve">1192270FM 46040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24.46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70.61</v>
      </c>
      <c r="BM83">
        <v>10.59</v>
      </c>
      <c r="BN83">
        <v>81.2</v>
      </c>
      <c r="BO83">
        <v>81.2</v>
      </c>
      <c r="BQ83" t="s">
        <v>331</v>
      </c>
      <c r="BR83" t="s">
        <v>446</v>
      </c>
      <c r="BS83" s="3">
        <v>45523</v>
      </c>
      <c r="BT83" s="4">
        <v>0.41180555555555554</v>
      </c>
      <c r="BU83" t="s">
        <v>460</v>
      </c>
      <c r="BV83" t="s">
        <v>87</v>
      </c>
      <c r="BY83">
        <v>1200</v>
      </c>
      <c r="BZ83" t="s">
        <v>108</v>
      </c>
      <c r="CA83" t="s">
        <v>232</v>
      </c>
      <c r="CC83" t="s">
        <v>93</v>
      </c>
      <c r="CD83">
        <v>7460</v>
      </c>
      <c r="CE83" t="s">
        <v>101</v>
      </c>
      <c r="CF83" s="3">
        <v>45524</v>
      </c>
      <c r="CI83">
        <v>1</v>
      </c>
      <c r="CJ83">
        <v>1</v>
      </c>
      <c r="CK83">
        <v>21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"009942837615"</f>
        <v>009942837615</v>
      </c>
      <c r="F84" s="3">
        <v>45520</v>
      </c>
      <c r="G84">
        <v>202505</v>
      </c>
      <c r="H84" t="s">
        <v>75</v>
      </c>
      <c r="I84" t="s">
        <v>76</v>
      </c>
      <c r="J84" t="s">
        <v>110</v>
      </c>
      <c r="K84" t="s">
        <v>78</v>
      </c>
      <c r="L84" t="s">
        <v>92</v>
      </c>
      <c r="M84" t="s">
        <v>93</v>
      </c>
      <c r="N84" t="s">
        <v>233</v>
      </c>
      <c r="O84" t="s">
        <v>82</v>
      </c>
      <c r="P84" t="str">
        <f>"11005000BT 402190             "</f>
        <v xml:space="preserve">11005000BT 402190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49.25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11.2</v>
      </c>
      <c r="BJ84">
        <v>15.5</v>
      </c>
      <c r="BK84">
        <v>16</v>
      </c>
      <c r="BL84">
        <v>147.75</v>
      </c>
      <c r="BM84">
        <v>22.16</v>
      </c>
      <c r="BN84">
        <v>169.91</v>
      </c>
      <c r="BO84">
        <v>169.91</v>
      </c>
      <c r="BP84" t="s">
        <v>181</v>
      </c>
      <c r="BQ84" t="s">
        <v>402</v>
      </c>
      <c r="BR84" t="s">
        <v>308</v>
      </c>
      <c r="BS84" s="3">
        <v>45523</v>
      </c>
      <c r="BT84" s="4">
        <v>0.41180555555555554</v>
      </c>
      <c r="BU84" t="s">
        <v>460</v>
      </c>
      <c r="BV84" t="s">
        <v>87</v>
      </c>
      <c r="BY84">
        <v>77445.179999999993</v>
      </c>
      <c r="BZ84" t="s">
        <v>88</v>
      </c>
      <c r="CA84" t="s">
        <v>232</v>
      </c>
      <c r="CC84" t="s">
        <v>93</v>
      </c>
      <c r="CD84">
        <v>7460</v>
      </c>
      <c r="CE84" t="s">
        <v>101</v>
      </c>
      <c r="CF84" s="3">
        <v>45524</v>
      </c>
      <c r="CI84">
        <v>3</v>
      </c>
      <c r="CJ84">
        <v>1</v>
      </c>
      <c r="CK84">
        <v>41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"009943425967"</f>
        <v>009943425967</v>
      </c>
      <c r="F85" s="3">
        <v>45523</v>
      </c>
      <c r="G85">
        <v>202505</v>
      </c>
      <c r="H85" t="s">
        <v>75</v>
      </c>
      <c r="I85" t="s">
        <v>76</v>
      </c>
      <c r="J85" t="s">
        <v>110</v>
      </c>
      <c r="K85" t="s">
        <v>78</v>
      </c>
      <c r="L85" t="s">
        <v>92</v>
      </c>
      <c r="M85" t="s">
        <v>93</v>
      </c>
      <c r="N85" t="s">
        <v>456</v>
      </c>
      <c r="O85" t="s">
        <v>82</v>
      </c>
      <c r="P85" t="str">
        <f>"11005000BT 402190             "</f>
        <v xml:space="preserve">11005000BT 402190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133.12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5</v>
      </c>
      <c r="BI85">
        <v>34.299999999999997</v>
      </c>
      <c r="BJ85">
        <v>58.7</v>
      </c>
      <c r="BK85">
        <v>59</v>
      </c>
      <c r="BL85">
        <v>389.86</v>
      </c>
      <c r="BM85">
        <v>58.48</v>
      </c>
      <c r="BN85">
        <v>448.34</v>
      </c>
      <c r="BO85">
        <v>448.34</v>
      </c>
      <c r="BQ85" t="s">
        <v>359</v>
      </c>
      <c r="BR85" t="s">
        <v>462</v>
      </c>
      <c r="BS85" s="3">
        <v>45525</v>
      </c>
      <c r="BT85" s="4">
        <v>0.36875000000000002</v>
      </c>
      <c r="BU85" t="s">
        <v>361</v>
      </c>
      <c r="BV85" t="s">
        <v>87</v>
      </c>
      <c r="BY85">
        <v>293266.81</v>
      </c>
      <c r="BZ85" t="s">
        <v>88</v>
      </c>
      <c r="CA85" t="s">
        <v>310</v>
      </c>
      <c r="CC85" t="s">
        <v>93</v>
      </c>
      <c r="CD85">
        <v>8000</v>
      </c>
      <c r="CE85" t="s">
        <v>101</v>
      </c>
      <c r="CF85" s="3">
        <v>45526</v>
      </c>
      <c r="CI85">
        <v>3</v>
      </c>
      <c r="CJ85">
        <v>2</v>
      </c>
      <c r="CK85">
        <v>41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"009944391376"</f>
        <v>009944391376</v>
      </c>
      <c r="F86" s="3">
        <v>45523</v>
      </c>
      <c r="G86">
        <v>202505</v>
      </c>
      <c r="H86" t="s">
        <v>92</v>
      </c>
      <c r="I86" t="s">
        <v>93</v>
      </c>
      <c r="J86" t="s">
        <v>294</v>
      </c>
      <c r="K86" t="s">
        <v>78</v>
      </c>
      <c r="L86" t="s">
        <v>79</v>
      </c>
      <c r="M86" t="s">
        <v>80</v>
      </c>
      <c r="N86" t="s">
        <v>463</v>
      </c>
      <c r="O86" t="s">
        <v>104</v>
      </c>
      <c r="P86" t="str">
        <f>"MT CPT                        "</f>
        <v xml:space="preserve">MT CPT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24.46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0.9</v>
      </c>
      <c r="BK86">
        <v>1</v>
      </c>
      <c r="BL86">
        <v>70.61</v>
      </c>
      <c r="BM86">
        <v>10.59</v>
      </c>
      <c r="BN86">
        <v>81.2</v>
      </c>
      <c r="BO86">
        <v>81.2</v>
      </c>
      <c r="BQ86" t="s">
        <v>464</v>
      </c>
      <c r="BR86" t="s">
        <v>313</v>
      </c>
      <c r="BS86" s="3">
        <v>45524</v>
      </c>
      <c r="BT86" s="4">
        <v>0.43611111111111112</v>
      </c>
      <c r="BU86" t="s">
        <v>465</v>
      </c>
      <c r="BV86" t="s">
        <v>87</v>
      </c>
      <c r="BY86">
        <v>4391.1000000000004</v>
      </c>
      <c r="BZ86" t="s">
        <v>108</v>
      </c>
      <c r="CA86" t="s">
        <v>390</v>
      </c>
      <c r="CC86" t="s">
        <v>80</v>
      </c>
      <c r="CD86">
        <v>6000</v>
      </c>
      <c r="CE86" t="s">
        <v>101</v>
      </c>
      <c r="CF86" s="3">
        <v>45524</v>
      </c>
      <c r="CI86">
        <v>2</v>
      </c>
      <c r="CJ86">
        <v>1</v>
      </c>
      <c r="CK86">
        <v>21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"009944595394"</f>
        <v>009944595394</v>
      </c>
      <c r="F87" s="3">
        <v>45523</v>
      </c>
      <c r="G87">
        <v>202505</v>
      </c>
      <c r="H87" t="s">
        <v>75</v>
      </c>
      <c r="I87" t="s">
        <v>76</v>
      </c>
      <c r="J87" t="s">
        <v>466</v>
      </c>
      <c r="K87" t="s">
        <v>78</v>
      </c>
      <c r="L87" t="s">
        <v>94</v>
      </c>
      <c r="M87" t="s">
        <v>95</v>
      </c>
      <c r="N87" t="s">
        <v>466</v>
      </c>
      <c r="O87" t="s">
        <v>104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342.23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27.6</v>
      </c>
      <c r="BJ87">
        <v>12.3</v>
      </c>
      <c r="BK87">
        <v>28</v>
      </c>
      <c r="BL87">
        <v>987.94</v>
      </c>
      <c r="BM87">
        <v>148.19</v>
      </c>
      <c r="BN87">
        <v>1136.1300000000001</v>
      </c>
      <c r="BO87">
        <v>1136.1300000000001</v>
      </c>
      <c r="BQ87" t="s">
        <v>97</v>
      </c>
      <c r="BR87" t="s">
        <v>97</v>
      </c>
      <c r="BS87" s="3">
        <v>45524</v>
      </c>
      <c r="BT87" s="4">
        <v>0.51041666666666663</v>
      </c>
      <c r="BU87" t="s">
        <v>467</v>
      </c>
      <c r="BV87" t="s">
        <v>91</v>
      </c>
      <c r="BW87" t="s">
        <v>250</v>
      </c>
      <c r="BX87" t="s">
        <v>468</v>
      </c>
      <c r="BY87">
        <v>61312.68</v>
      </c>
      <c r="BZ87" t="s">
        <v>108</v>
      </c>
      <c r="CA87" t="s">
        <v>120</v>
      </c>
      <c r="CC87" t="s">
        <v>95</v>
      </c>
      <c r="CD87">
        <v>4000</v>
      </c>
      <c r="CE87" t="s">
        <v>101</v>
      </c>
      <c r="CF87" s="3">
        <v>45525</v>
      </c>
      <c r="CI87">
        <v>1</v>
      </c>
      <c r="CJ87">
        <v>1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"009944639721"</f>
        <v>009944639721</v>
      </c>
      <c r="F88" s="3">
        <v>45524</v>
      </c>
      <c r="G88">
        <v>202505</v>
      </c>
      <c r="H88" t="s">
        <v>94</v>
      </c>
      <c r="I88" t="s">
        <v>95</v>
      </c>
      <c r="J88" t="s">
        <v>144</v>
      </c>
      <c r="K88" t="s">
        <v>78</v>
      </c>
      <c r="L88" t="s">
        <v>94</v>
      </c>
      <c r="M88" t="s">
        <v>95</v>
      </c>
      <c r="N88" t="s">
        <v>469</v>
      </c>
      <c r="O88" t="s">
        <v>82</v>
      </c>
      <c r="P88" t="str">
        <f>"ZINHLE                        "</f>
        <v xml:space="preserve">ZINHLE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62.07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5</v>
      </c>
      <c r="BJ88">
        <v>38.4</v>
      </c>
      <c r="BK88">
        <v>39</v>
      </c>
      <c r="BL88">
        <v>184.75</v>
      </c>
      <c r="BM88">
        <v>27.71</v>
      </c>
      <c r="BN88">
        <v>212.46</v>
      </c>
      <c r="BO88">
        <v>212.46</v>
      </c>
      <c r="BQ88" t="s">
        <v>470</v>
      </c>
      <c r="BR88" t="s">
        <v>471</v>
      </c>
      <c r="BS88" s="3">
        <v>45525</v>
      </c>
      <c r="BT88" s="4">
        <v>0.43194444444444446</v>
      </c>
      <c r="BU88" t="s">
        <v>472</v>
      </c>
      <c r="BV88" t="s">
        <v>87</v>
      </c>
      <c r="BY88">
        <v>192000</v>
      </c>
      <c r="BZ88" t="s">
        <v>88</v>
      </c>
      <c r="CA88" t="s">
        <v>100</v>
      </c>
      <c r="CC88" t="s">
        <v>95</v>
      </c>
      <c r="CD88">
        <v>4051</v>
      </c>
      <c r="CE88" t="s">
        <v>101</v>
      </c>
      <c r="CF88" s="3">
        <v>45527</v>
      </c>
      <c r="CI88">
        <v>1</v>
      </c>
      <c r="CJ88">
        <v>1</v>
      </c>
      <c r="CK88">
        <v>42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"009944639821"</f>
        <v>009944639821</v>
      </c>
      <c r="F89" s="3">
        <v>45524</v>
      </c>
      <c r="G89">
        <v>202505</v>
      </c>
      <c r="H89" t="s">
        <v>94</v>
      </c>
      <c r="I89" t="s">
        <v>95</v>
      </c>
      <c r="J89" t="s">
        <v>473</v>
      </c>
      <c r="K89" t="s">
        <v>78</v>
      </c>
      <c r="L89" t="s">
        <v>92</v>
      </c>
      <c r="M89" t="s">
        <v>93</v>
      </c>
      <c r="N89" t="s">
        <v>270</v>
      </c>
      <c r="O89" t="s">
        <v>247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482.3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280.08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</v>
      </c>
      <c r="BJ89">
        <v>1.3</v>
      </c>
      <c r="BK89">
        <v>2</v>
      </c>
      <c r="BL89">
        <v>808.53</v>
      </c>
      <c r="BM89">
        <v>121.28</v>
      </c>
      <c r="BN89">
        <v>929.81</v>
      </c>
      <c r="BO89">
        <v>929.81</v>
      </c>
      <c r="BQ89" s="5" t="s">
        <v>474</v>
      </c>
      <c r="BR89" t="s">
        <v>475</v>
      </c>
      <c r="BS89" s="3">
        <v>45525</v>
      </c>
      <c r="BT89" s="4">
        <v>0.32291666666666669</v>
      </c>
      <c r="BU89" t="s">
        <v>476</v>
      </c>
      <c r="BV89" t="s">
        <v>91</v>
      </c>
      <c r="BY89">
        <v>6480</v>
      </c>
      <c r="BZ89" t="s">
        <v>252</v>
      </c>
      <c r="CC89" t="s">
        <v>93</v>
      </c>
      <c r="CD89">
        <v>7530</v>
      </c>
      <c r="CE89" t="s">
        <v>101</v>
      </c>
      <c r="CF89" s="3">
        <v>45526</v>
      </c>
      <c r="CI89">
        <v>0</v>
      </c>
      <c r="CJ89">
        <v>1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"009944391377"</f>
        <v>009944391377</v>
      </c>
      <c r="F90" s="3">
        <v>45524</v>
      </c>
      <c r="G90">
        <v>202505</v>
      </c>
      <c r="H90" t="s">
        <v>92</v>
      </c>
      <c r="I90" t="s">
        <v>93</v>
      </c>
      <c r="J90" t="s">
        <v>294</v>
      </c>
      <c r="K90" t="s">
        <v>78</v>
      </c>
      <c r="L90" t="s">
        <v>92</v>
      </c>
      <c r="M90" t="s">
        <v>93</v>
      </c>
      <c r="N90" t="s">
        <v>477</v>
      </c>
      <c r="O90" t="s">
        <v>104</v>
      </c>
      <c r="P90" t="str">
        <f>"MT CPT                        "</f>
        <v xml:space="preserve">MT CPT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19.11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0.7</v>
      </c>
      <c r="BJ90">
        <v>0.7</v>
      </c>
      <c r="BK90">
        <v>1</v>
      </c>
      <c r="BL90">
        <v>55.16</v>
      </c>
      <c r="BM90">
        <v>8.27</v>
      </c>
      <c r="BN90">
        <v>63.43</v>
      </c>
      <c r="BO90">
        <v>63.43</v>
      </c>
      <c r="BQ90" t="s">
        <v>478</v>
      </c>
      <c r="BR90" t="s">
        <v>313</v>
      </c>
      <c r="BS90" s="3">
        <v>45526</v>
      </c>
      <c r="BT90" s="4">
        <v>0.42708333333333331</v>
      </c>
      <c r="BU90" t="s">
        <v>479</v>
      </c>
      <c r="BV90" t="s">
        <v>91</v>
      </c>
      <c r="BW90" t="s">
        <v>480</v>
      </c>
      <c r="BX90" t="s">
        <v>481</v>
      </c>
      <c r="BY90">
        <v>3286.15</v>
      </c>
      <c r="BZ90" t="s">
        <v>108</v>
      </c>
      <c r="CC90" t="s">
        <v>93</v>
      </c>
      <c r="CD90">
        <v>7441</v>
      </c>
      <c r="CE90" t="s">
        <v>101</v>
      </c>
      <c r="CF90" s="3">
        <v>45527</v>
      </c>
      <c r="CI90">
        <v>1</v>
      </c>
      <c r="CJ90">
        <v>2</v>
      </c>
      <c r="CK90">
        <v>22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"009944391378"</f>
        <v>009944391378</v>
      </c>
      <c r="F91" s="3">
        <v>45524</v>
      </c>
      <c r="G91">
        <v>202505</v>
      </c>
      <c r="H91" t="s">
        <v>92</v>
      </c>
      <c r="I91" t="s">
        <v>93</v>
      </c>
      <c r="J91" t="s">
        <v>294</v>
      </c>
      <c r="K91" t="s">
        <v>78</v>
      </c>
      <c r="L91" t="s">
        <v>169</v>
      </c>
      <c r="M91" t="s">
        <v>170</v>
      </c>
      <c r="N91" t="s">
        <v>294</v>
      </c>
      <c r="O91" t="s">
        <v>82</v>
      </c>
      <c r="P91" t="str">
        <f>"DURBAN                        "</f>
        <v xml:space="preserve">DURBAN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47.3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7.3</v>
      </c>
      <c r="BJ91">
        <v>10</v>
      </c>
      <c r="BK91">
        <v>10</v>
      </c>
      <c r="BL91">
        <v>142.12</v>
      </c>
      <c r="BM91">
        <v>21.32</v>
      </c>
      <c r="BN91">
        <v>163.44</v>
      </c>
      <c r="BO91">
        <v>163.44</v>
      </c>
      <c r="BQ91" t="s">
        <v>391</v>
      </c>
      <c r="BR91" t="s">
        <v>313</v>
      </c>
      <c r="BS91" s="3">
        <v>45526</v>
      </c>
      <c r="BT91" s="4">
        <v>0.41666666666666669</v>
      </c>
      <c r="BU91" t="s">
        <v>482</v>
      </c>
      <c r="BV91" t="s">
        <v>87</v>
      </c>
      <c r="BY91">
        <v>49870.400000000001</v>
      </c>
      <c r="BZ91" t="s">
        <v>88</v>
      </c>
      <c r="CA91" t="s">
        <v>285</v>
      </c>
      <c r="CC91" t="s">
        <v>170</v>
      </c>
      <c r="CD91">
        <v>4300</v>
      </c>
      <c r="CE91" t="s">
        <v>101</v>
      </c>
      <c r="CI91">
        <v>3</v>
      </c>
      <c r="CJ91">
        <v>2</v>
      </c>
      <c r="CK91">
        <v>41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"009944276941"</f>
        <v>009944276941</v>
      </c>
      <c r="F92" s="3">
        <v>45524</v>
      </c>
      <c r="G92">
        <v>202505</v>
      </c>
      <c r="H92" t="s">
        <v>75</v>
      </c>
      <c r="I92" t="s">
        <v>76</v>
      </c>
      <c r="J92" t="s">
        <v>110</v>
      </c>
      <c r="K92" t="s">
        <v>78</v>
      </c>
      <c r="L92" t="s">
        <v>150</v>
      </c>
      <c r="M92" t="s">
        <v>151</v>
      </c>
      <c r="N92" t="s">
        <v>483</v>
      </c>
      <c r="O92" t="s">
        <v>104</v>
      </c>
      <c r="P92" t="str">
        <f>"11116561PC 402190             "</f>
        <v xml:space="preserve">11116561PC 402190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42.79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3.1</v>
      </c>
      <c r="BJ92">
        <v>2.6</v>
      </c>
      <c r="BK92">
        <v>3.5</v>
      </c>
      <c r="BL92">
        <v>123.53</v>
      </c>
      <c r="BM92">
        <v>18.53</v>
      </c>
      <c r="BN92">
        <v>142.06</v>
      </c>
      <c r="BO92">
        <v>142.06</v>
      </c>
      <c r="BQ92" t="s">
        <v>484</v>
      </c>
      <c r="BR92" t="s">
        <v>118</v>
      </c>
      <c r="BS92" s="3">
        <v>45525</v>
      </c>
      <c r="BT92" s="4">
        <v>0.40277777777777779</v>
      </c>
      <c r="BU92" t="s">
        <v>485</v>
      </c>
      <c r="BV92" t="s">
        <v>87</v>
      </c>
      <c r="BY92">
        <v>13161.23</v>
      </c>
      <c r="BZ92" t="s">
        <v>108</v>
      </c>
      <c r="CA92" t="s">
        <v>156</v>
      </c>
      <c r="CC92" t="s">
        <v>151</v>
      </c>
      <c r="CD92">
        <v>3608</v>
      </c>
      <c r="CE92" t="s">
        <v>101</v>
      </c>
      <c r="CF92" s="3">
        <v>45527</v>
      </c>
      <c r="CI92">
        <v>1</v>
      </c>
      <c r="CJ92">
        <v>1</v>
      </c>
      <c r="CK92">
        <v>21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"009943054916"</f>
        <v>009943054916</v>
      </c>
      <c r="F93" s="3">
        <v>45524</v>
      </c>
      <c r="G93">
        <v>202505</v>
      </c>
      <c r="H93" t="s">
        <v>75</v>
      </c>
      <c r="I93" t="s">
        <v>76</v>
      </c>
      <c r="J93" t="s">
        <v>110</v>
      </c>
      <c r="K93" t="s">
        <v>78</v>
      </c>
      <c r="L93" t="s">
        <v>94</v>
      </c>
      <c r="M93" t="s">
        <v>95</v>
      </c>
      <c r="N93" t="s">
        <v>282</v>
      </c>
      <c r="O93" t="s">
        <v>104</v>
      </c>
      <c r="P93" t="str">
        <f>"11116561PC 40190              "</f>
        <v xml:space="preserve">11116561PC 40190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24.46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</v>
      </c>
      <c r="BK93">
        <v>1</v>
      </c>
      <c r="BL93">
        <v>70.61</v>
      </c>
      <c r="BM93">
        <v>10.59</v>
      </c>
      <c r="BN93">
        <v>81.2</v>
      </c>
      <c r="BO93">
        <v>81.2</v>
      </c>
      <c r="BQ93" t="s">
        <v>486</v>
      </c>
      <c r="BR93" t="s">
        <v>118</v>
      </c>
      <c r="BS93" s="3">
        <v>45525</v>
      </c>
      <c r="BT93" s="4">
        <v>0.3659722222222222</v>
      </c>
      <c r="BU93" t="s">
        <v>487</v>
      </c>
      <c r="BV93" t="s">
        <v>87</v>
      </c>
      <c r="BY93">
        <v>4762.8</v>
      </c>
      <c r="BZ93" t="s">
        <v>108</v>
      </c>
      <c r="CA93" t="s">
        <v>285</v>
      </c>
      <c r="CC93" t="s">
        <v>95</v>
      </c>
      <c r="CD93">
        <v>4068</v>
      </c>
      <c r="CE93" t="s">
        <v>101</v>
      </c>
      <c r="CF93" s="3">
        <v>45531</v>
      </c>
      <c r="CI93">
        <v>1</v>
      </c>
      <c r="CJ93">
        <v>1</v>
      </c>
      <c r="CK93">
        <v>21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"009943090904"</f>
        <v>009943090904</v>
      </c>
      <c r="F94" s="3">
        <v>45524</v>
      </c>
      <c r="G94">
        <v>202505</v>
      </c>
      <c r="H94" t="s">
        <v>75</v>
      </c>
      <c r="I94" t="s">
        <v>76</v>
      </c>
      <c r="J94" t="s">
        <v>110</v>
      </c>
      <c r="K94" t="s">
        <v>78</v>
      </c>
      <c r="L94" t="s">
        <v>79</v>
      </c>
      <c r="M94" t="s">
        <v>80</v>
      </c>
      <c r="N94" t="s">
        <v>355</v>
      </c>
      <c r="O94" t="s">
        <v>104</v>
      </c>
      <c r="P94" t="str">
        <f>"11912270FM 460040             "</f>
        <v xml:space="preserve">11912270FM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24.46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70.61</v>
      </c>
      <c r="BM94">
        <v>10.59</v>
      </c>
      <c r="BN94">
        <v>81.2</v>
      </c>
      <c r="BO94">
        <v>81.2</v>
      </c>
      <c r="BQ94" t="s">
        <v>275</v>
      </c>
      <c r="BR94" t="s">
        <v>488</v>
      </c>
      <c r="BS94" s="3">
        <v>45525</v>
      </c>
      <c r="BT94" s="4">
        <v>0.38819444444444445</v>
      </c>
      <c r="BU94" t="s">
        <v>86</v>
      </c>
      <c r="BV94" t="s">
        <v>87</v>
      </c>
      <c r="BY94">
        <v>1200</v>
      </c>
      <c r="BZ94" t="s">
        <v>108</v>
      </c>
      <c r="CA94" t="s">
        <v>357</v>
      </c>
      <c r="CC94" t="s">
        <v>80</v>
      </c>
      <c r="CD94">
        <v>6000</v>
      </c>
      <c r="CE94" t="s">
        <v>101</v>
      </c>
      <c r="CF94" s="3">
        <v>45525</v>
      </c>
      <c r="CI94">
        <v>1</v>
      </c>
      <c r="CJ94">
        <v>1</v>
      </c>
      <c r="CK94">
        <v>21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"009944036202"</f>
        <v>009944036202</v>
      </c>
      <c r="F95" s="3">
        <v>45524</v>
      </c>
      <c r="G95">
        <v>202505</v>
      </c>
      <c r="H95" t="s">
        <v>79</v>
      </c>
      <c r="I95" t="s">
        <v>80</v>
      </c>
      <c r="J95" t="s">
        <v>81</v>
      </c>
      <c r="K95" t="s">
        <v>78</v>
      </c>
      <c r="L95" t="s">
        <v>102</v>
      </c>
      <c r="M95" t="s">
        <v>103</v>
      </c>
      <c r="N95" t="s">
        <v>110</v>
      </c>
      <c r="O95" t="s">
        <v>104</v>
      </c>
      <c r="P95" t="str">
        <f>"11912270 FM                   "</f>
        <v xml:space="preserve">11912270 FM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24.46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70.61</v>
      </c>
      <c r="BM95">
        <v>10.59</v>
      </c>
      <c r="BN95">
        <v>81.2</v>
      </c>
      <c r="BO95">
        <v>81.2</v>
      </c>
      <c r="BQ95" t="s">
        <v>489</v>
      </c>
      <c r="BR95" t="s">
        <v>106</v>
      </c>
      <c r="BS95" s="3">
        <v>45525</v>
      </c>
      <c r="BT95" s="4">
        <v>0.50763888888888886</v>
      </c>
      <c r="BU95" t="s">
        <v>107</v>
      </c>
      <c r="BV95" t="s">
        <v>87</v>
      </c>
      <c r="BY95">
        <v>1200</v>
      </c>
      <c r="BZ95" t="s">
        <v>108</v>
      </c>
      <c r="CA95" t="s">
        <v>109</v>
      </c>
      <c r="CC95" t="s">
        <v>103</v>
      </c>
      <c r="CD95">
        <v>5247</v>
      </c>
      <c r="CE95" t="s">
        <v>101</v>
      </c>
      <c r="CF95" s="3">
        <v>45525</v>
      </c>
      <c r="CI95">
        <v>1</v>
      </c>
      <c r="CJ95">
        <v>1</v>
      </c>
      <c r="CK95">
        <v>21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"080011276528"</f>
        <v>080011276528</v>
      </c>
      <c r="F96" s="3">
        <v>45525</v>
      </c>
      <c r="G96">
        <v>202505</v>
      </c>
      <c r="H96" t="s">
        <v>75</v>
      </c>
      <c r="I96" t="s">
        <v>76</v>
      </c>
      <c r="J96" t="s">
        <v>77</v>
      </c>
      <c r="K96" t="s">
        <v>78</v>
      </c>
      <c r="L96" t="s">
        <v>196</v>
      </c>
      <c r="M96" t="s">
        <v>197</v>
      </c>
      <c r="N96" t="s">
        <v>490</v>
      </c>
      <c r="O96" t="s">
        <v>82</v>
      </c>
      <c r="P96" t="str">
        <f>"Books                         "</f>
        <v xml:space="preserve">Books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47.3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14.8</v>
      </c>
      <c r="BJ96">
        <v>6.2</v>
      </c>
      <c r="BK96">
        <v>15</v>
      </c>
      <c r="BL96">
        <v>142.12</v>
      </c>
      <c r="BM96">
        <v>21.32</v>
      </c>
      <c r="BN96">
        <v>163.44</v>
      </c>
      <c r="BO96">
        <v>163.44</v>
      </c>
      <c r="BP96" t="s">
        <v>83</v>
      </c>
      <c r="BQ96" t="s">
        <v>347</v>
      </c>
      <c r="BR96" t="s">
        <v>85</v>
      </c>
      <c r="BS96" s="3">
        <v>45526</v>
      </c>
      <c r="BT96" s="4">
        <v>0.42152777777777778</v>
      </c>
      <c r="BU96" t="s">
        <v>491</v>
      </c>
      <c r="BV96" t="s">
        <v>87</v>
      </c>
      <c r="BY96">
        <v>30774.91</v>
      </c>
      <c r="BZ96" t="s">
        <v>88</v>
      </c>
      <c r="CC96" t="s">
        <v>197</v>
      </c>
      <c r="CD96">
        <v>9301</v>
      </c>
      <c r="CE96" t="s">
        <v>133</v>
      </c>
      <c r="CF96" s="3">
        <v>45526</v>
      </c>
      <c r="CI96">
        <v>1</v>
      </c>
      <c r="CJ96">
        <v>1</v>
      </c>
      <c r="CK96">
        <v>41</v>
      </c>
      <c r="CL96" t="s">
        <v>91</v>
      </c>
    </row>
    <row r="97" spans="1:91" x14ac:dyDescent="0.3">
      <c r="A97" t="s">
        <v>72</v>
      </c>
      <c r="B97" t="s">
        <v>73</v>
      </c>
      <c r="C97" t="s">
        <v>74</v>
      </c>
      <c r="E97" t="str">
        <f>"080011276530"</f>
        <v>080011276530</v>
      </c>
      <c r="F97" s="3">
        <v>45525</v>
      </c>
      <c r="G97">
        <v>202505</v>
      </c>
      <c r="H97" t="s">
        <v>75</v>
      </c>
      <c r="I97" t="s">
        <v>76</v>
      </c>
      <c r="J97" t="s">
        <v>77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>"Books                         "</f>
        <v xml:space="preserve">Books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197.48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9</v>
      </c>
      <c r="BI97">
        <v>91.8</v>
      </c>
      <c r="BJ97">
        <v>36.799999999999997</v>
      </c>
      <c r="BK97">
        <v>92</v>
      </c>
      <c r="BL97">
        <v>575.66</v>
      </c>
      <c r="BM97">
        <v>86.35</v>
      </c>
      <c r="BN97">
        <v>662.01</v>
      </c>
      <c r="BO97">
        <v>662.01</v>
      </c>
      <c r="BP97" t="s">
        <v>83</v>
      </c>
      <c r="BQ97" t="s">
        <v>84</v>
      </c>
      <c r="BR97" t="s">
        <v>85</v>
      </c>
      <c r="BS97" s="3">
        <v>45530</v>
      </c>
      <c r="BT97" s="4">
        <v>0.37777777777777777</v>
      </c>
      <c r="BU97" t="s">
        <v>86</v>
      </c>
      <c r="BV97" t="s">
        <v>87</v>
      </c>
      <c r="BY97">
        <v>183839.78</v>
      </c>
      <c r="BZ97" t="s">
        <v>88</v>
      </c>
      <c r="CA97" t="s">
        <v>89</v>
      </c>
      <c r="CC97" t="s">
        <v>80</v>
      </c>
      <c r="CD97">
        <v>6045</v>
      </c>
      <c r="CE97" t="s">
        <v>101</v>
      </c>
      <c r="CF97" s="3">
        <v>45530</v>
      </c>
      <c r="CI97">
        <v>3</v>
      </c>
      <c r="CJ97">
        <v>3</v>
      </c>
      <c r="CK97">
        <v>41</v>
      </c>
      <c r="CL97" t="s">
        <v>91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"009944276942"</f>
        <v>009944276942</v>
      </c>
      <c r="F98" s="3">
        <v>45525</v>
      </c>
      <c r="G98">
        <v>202505</v>
      </c>
      <c r="H98" t="s">
        <v>75</v>
      </c>
      <c r="I98" t="s">
        <v>76</v>
      </c>
      <c r="J98" t="s">
        <v>110</v>
      </c>
      <c r="K98" t="s">
        <v>78</v>
      </c>
      <c r="L98" t="s">
        <v>94</v>
      </c>
      <c r="M98" t="s">
        <v>95</v>
      </c>
      <c r="N98" t="s">
        <v>116</v>
      </c>
      <c r="O98" t="s">
        <v>82</v>
      </c>
      <c r="P98" t="str">
        <f>"11005000BT 402190             "</f>
        <v xml:space="preserve">11005000BT 402190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47.3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3.6</v>
      </c>
      <c r="BK98">
        <v>4</v>
      </c>
      <c r="BL98">
        <v>142.12</v>
      </c>
      <c r="BM98">
        <v>21.32</v>
      </c>
      <c r="BN98">
        <v>163.44</v>
      </c>
      <c r="BO98">
        <v>163.44</v>
      </c>
      <c r="BQ98" t="s">
        <v>399</v>
      </c>
      <c r="BR98" t="s">
        <v>492</v>
      </c>
      <c r="BS98" s="3">
        <v>45526</v>
      </c>
      <c r="BT98" s="4">
        <v>0.60416666666666663</v>
      </c>
      <c r="BU98" t="s">
        <v>435</v>
      </c>
      <c r="BV98" t="s">
        <v>87</v>
      </c>
      <c r="BY98">
        <v>18000</v>
      </c>
      <c r="BZ98" t="s">
        <v>88</v>
      </c>
      <c r="CA98" t="s">
        <v>156</v>
      </c>
      <c r="CC98" t="s">
        <v>95</v>
      </c>
      <c r="CD98">
        <v>4000</v>
      </c>
      <c r="CE98" t="s">
        <v>101</v>
      </c>
      <c r="CF98" s="3">
        <v>45527</v>
      </c>
      <c r="CI98">
        <v>1</v>
      </c>
      <c r="CJ98">
        <v>1</v>
      </c>
      <c r="CK98">
        <v>41</v>
      </c>
      <c r="CL98" t="s">
        <v>91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"009943425966"</f>
        <v>009943425966</v>
      </c>
      <c r="F99" s="3">
        <v>45525</v>
      </c>
      <c r="G99">
        <v>202505</v>
      </c>
      <c r="H99" t="s">
        <v>75</v>
      </c>
      <c r="I99" t="s">
        <v>76</v>
      </c>
      <c r="J99" t="s">
        <v>110</v>
      </c>
      <c r="K99" t="s">
        <v>78</v>
      </c>
      <c r="L99" t="s">
        <v>92</v>
      </c>
      <c r="M99" t="s">
        <v>93</v>
      </c>
      <c r="N99" t="s">
        <v>456</v>
      </c>
      <c r="O99" t="s">
        <v>82</v>
      </c>
      <c r="P99" t="str">
        <f>"1100500DBT 402190             "</f>
        <v xml:space="preserve">1100500DBT 402190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47.3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2.4</v>
      </c>
      <c r="BK99">
        <v>3</v>
      </c>
      <c r="BL99">
        <v>142.12</v>
      </c>
      <c r="BM99">
        <v>21.32</v>
      </c>
      <c r="BN99">
        <v>163.44</v>
      </c>
      <c r="BO99">
        <v>163.44</v>
      </c>
      <c r="BQ99" t="s">
        <v>493</v>
      </c>
      <c r="BR99" t="s">
        <v>492</v>
      </c>
      <c r="BS99" s="3">
        <v>45527</v>
      </c>
      <c r="BT99" s="4">
        <v>0.44374999999999998</v>
      </c>
      <c r="BU99" t="s">
        <v>458</v>
      </c>
      <c r="BV99" t="s">
        <v>87</v>
      </c>
      <c r="BY99">
        <v>12000</v>
      </c>
      <c r="BZ99" t="s">
        <v>88</v>
      </c>
      <c r="CA99" t="s">
        <v>310</v>
      </c>
      <c r="CC99" t="s">
        <v>93</v>
      </c>
      <c r="CD99">
        <v>8000</v>
      </c>
      <c r="CE99" t="s">
        <v>101</v>
      </c>
      <c r="CF99" s="3">
        <v>45530</v>
      </c>
      <c r="CI99">
        <v>3</v>
      </c>
      <c r="CJ99">
        <v>2</v>
      </c>
      <c r="CK99">
        <v>41</v>
      </c>
      <c r="CL99" t="s">
        <v>91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"009944276859"</f>
        <v>009944276859</v>
      </c>
      <c r="F100" s="3">
        <v>45525</v>
      </c>
      <c r="G100">
        <v>202505</v>
      </c>
      <c r="H100" t="s">
        <v>75</v>
      </c>
      <c r="I100" t="s">
        <v>76</v>
      </c>
      <c r="J100" t="s">
        <v>110</v>
      </c>
      <c r="K100" t="s">
        <v>78</v>
      </c>
      <c r="L100" t="s">
        <v>94</v>
      </c>
      <c r="M100" t="s">
        <v>95</v>
      </c>
      <c r="N100" t="s">
        <v>121</v>
      </c>
      <c r="O100" t="s">
        <v>104</v>
      </c>
      <c r="P100" t="str">
        <f>"1111656IPC 402190             "</f>
        <v xml:space="preserve">1111656IPC 402190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24.46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1.1000000000000001</v>
      </c>
      <c r="BK100">
        <v>1.5</v>
      </c>
      <c r="BL100">
        <v>70.61</v>
      </c>
      <c r="BM100">
        <v>10.59</v>
      </c>
      <c r="BN100">
        <v>81.2</v>
      </c>
      <c r="BO100">
        <v>81.2</v>
      </c>
      <c r="BQ100" t="s">
        <v>437</v>
      </c>
      <c r="BR100" t="s">
        <v>118</v>
      </c>
      <c r="BS100" s="3">
        <v>45526</v>
      </c>
      <c r="BT100" s="4">
        <v>0.42708333333333331</v>
      </c>
      <c r="BU100" t="s">
        <v>365</v>
      </c>
      <c r="BV100" t="s">
        <v>87</v>
      </c>
      <c r="BY100">
        <v>5557.13</v>
      </c>
      <c r="BZ100" t="s">
        <v>108</v>
      </c>
      <c r="CA100" t="s">
        <v>366</v>
      </c>
      <c r="CC100" t="s">
        <v>95</v>
      </c>
      <c r="CD100">
        <v>4000</v>
      </c>
      <c r="CE100" t="s">
        <v>101</v>
      </c>
      <c r="CI100">
        <v>1</v>
      </c>
      <c r="CJ100">
        <v>1</v>
      </c>
      <c r="CK100">
        <v>21</v>
      </c>
      <c r="CL100" t="s">
        <v>91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"080011276529"</f>
        <v>080011276529</v>
      </c>
      <c r="F101" s="3">
        <v>45526</v>
      </c>
      <c r="G101">
        <v>202505</v>
      </c>
      <c r="H101" t="s">
        <v>75</v>
      </c>
      <c r="I101" t="s">
        <v>76</v>
      </c>
      <c r="J101" t="s">
        <v>77</v>
      </c>
      <c r="K101" t="s">
        <v>78</v>
      </c>
      <c r="L101" t="s">
        <v>92</v>
      </c>
      <c r="M101" t="s">
        <v>93</v>
      </c>
      <c r="N101" t="s">
        <v>494</v>
      </c>
      <c r="O101" t="s">
        <v>82</v>
      </c>
      <c r="P101" t="str">
        <f>"Books                         "</f>
        <v xml:space="preserve">Books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700.69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350</v>
      </c>
      <c r="BJ101">
        <v>2.8</v>
      </c>
      <c r="BK101">
        <v>350</v>
      </c>
      <c r="BL101">
        <v>2028.31</v>
      </c>
      <c r="BM101">
        <v>304.25</v>
      </c>
      <c r="BN101">
        <v>2332.56</v>
      </c>
      <c r="BO101">
        <v>2332.56</v>
      </c>
      <c r="BP101" t="s">
        <v>83</v>
      </c>
      <c r="BQ101" t="s">
        <v>331</v>
      </c>
      <c r="BR101" t="s">
        <v>85</v>
      </c>
      <c r="BS101" s="3">
        <v>45530</v>
      </c>
      <c r="BT101" s="4">
        <v>0.49305555555555558</v>
      </c>
      <c r="BU101" t="s">
        <v>495</v>
      </c>
      <c r="BV101" t="s">
        <v>87</v>
      </c>
      <c r="BY101">
        <v>13800</v>
      </c>
      <c r="BZ101" t="s">
        <v>88</v>
      </c>
      <c r="CA101" t="s">
        <v>232</v>
      </c>
      <c r="CC101" t="s">
        <v>93</v>
      </c>
      <c r="CD101">
        <v>7480</v>
      </c>
      <c r="CE101" t="s">
        <v>101</v>
      </c>
      <c r="CF101" s="3">
        <v>45531</v>
      </c>
      <c r="CI101">
        <v>3</v>
      </c>
      <c r="CJ101">
        <v>2</v>
      </c>
      <c r="CK101">
        <v>41</v>
      </c>
      <c r="CL101" t="s">
        <v>91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"080011279384"</f>
        <v>080011279384</v>
      </c>
      <c r="F102" s="3">
        <v>45526</v>
      </c>
      <c r="G102">
        <v>202505</v>
      </c>
      <c r="H102" t="s">
        <v>94</v>
      </c>
      <c r="I102" t="s">
        <v>95</v>
      </c>
      <c r="J102" t="s">
        <v>134</v>
      </c>
      <c r="K102" t="s">
        <v>78</v>
      </c>
      <c r="L102" t="s">
        <v>256</v>
      </c>
      <c r="M102" t="s">
        <v>257</v>
      </c>
      <c r="N102" t="s">
        <v>496</v>
      </c>
      <c r="O102" t="s">
        <v>82</v>
      </c>
      <c r="P102" t="str">
        <f>"402190 11503500bs             "</f>
        <v xml:space="preserve">402190 11503500bs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47.3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1.2</v>
      </c>
      <c r="BK102">
        <v>2</v>
      </c>
      <c r="BL102">
        <v>142.12</v>
      </c>
      <c r="BM102">
        <v>21.32</v>
      </c>
      <c r="BN102">
        <v>163.44</v>
      </c>
      <c r="BO102">
        <v>163.44</v>
      </c>
      <c r="BP102" t="s">
        <v>83</v>
      </c>
      <c r="BQ102" t="s">
        <v>304</v>
      </c>
      <c r="BR102" t="s">
        <v>305</v>
      </c>
      <c r="BS102" s="3">
        <v>45527</v>
      </c>
      <c r="BT102" s="4">
        <v>0.35</v>
      </c>
      <c r="BU102" t="s">
        <v>497</v>
      </c>
      <c r="BV102" t="s">
        <v>87</v>
      </c>
      <c r="BY102">
        <v>6000</v>
      </c>
      <c r="BZ102" t="s">
        <v>88</v>
      </c>
      <c r="CA102" t="s">
        <v>498</v>
      </c>
      <c r="CC102" t="s">
        <v>257</v>
      </c>
      <c r="CD102">
        <v>1601</v>
      </c>
      <c r="CE102" t="s">
        <v>133</v>
      </c>
      <c r="CF102" s="3">
        <v>45527</v>
      </c>
      <c r="CI102">
        <v>1</v>
      </c>
      <c r="CJ102">
        <v>1</v>
      </c>
      <c r="CK102">
        <v>41</v>
      </c>
      <c r="CL102" t="s">
        <v>91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"080011276532"</f>
        <v>080011276532</v>
      </c>
      <c r="F103" s="3">
        <v>45526</v>
      </c>
      <c r="G103">
        <v>202505</v>
      </c>
      <c r="H103" t="s">
        <v>75</v>
      </c>
      <c r="I103" t="s">
        <v>76</v>
      </c>
      <c r="J103" t="s">
        <v>77</v>
      </c>
      <c r="K103" t="s">
        <v>78</v>
      </c>
      <c r="L103" t="s">
        <v>94</v>
      </c>
      <c r="M103" t="s">
        <v>95</v>
      </c>
      <c r="N103" t="s">
        <v>81</v>
      </c>
      <c r="O103" t="s">
        <v>82</v>
      </c>
      <c r="P103" t="str">
        <f>"11942270FM 460040             "</f>
        <v xml:space="preserve">11942270FM 460040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277.45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133</v>
      </c>
      <c r="BJ103">
        <v>81.900000000000006</v>
      </c>
      <c r="BK103">
        <v>133</v>
      </c>
      <c r="BL103">
        <v>806.51</v>
      </c>
      <c r="BM103">
        <v>120.98</v>
      </c>
      <c r="BN103">
        <v>927.49</v>
      </c>
      <c r="BO103">
        <v>927.49</v>
      </c>
      <c r="BP103" t="s">
        <v>83</v>
      </c>
      <c r="BQ103" t="s">
        <v>499</v>
      </c>
      <c r="BR103" t="s">
        <v>85</v>
      </c>
      <c r="BS103" s="3">
        <v>45531</v>
      </c>
      <c r="BT103" s="4">
        <v>0.4861111111111111</v>
      </c>
      <c r="BU103" t="s">
        <v>500</v>
      </c>
      <c r="BV103" t="s">
        <v>91</v>
      </c>
      <c r="BW103" t="s">
        <v>501</v>
      </c>
      <c r="BX103" t="s">
        <v>502</v>
      </c>
      <c r="BY103">
        <v>409500</v>
      </c>
      <c r="BZ103" t="s">
        <v>88</v>
      </c>
      <c r="CA103" t="s">
        <v>354</v>
      </c>
      <c r="CC103" t="s">
        <v>95</v>
      </c>
      <c r="CD103">
        <v>4071</v>
      </c>
      <c r="CE103" t="s">
        <v>101</v>
      </c>
      <c r="CF103" s="3">
        <v>45532</v>
      </c>
      <c r="CI103">
        <v>1</v>
      </c>
      <c r="CJ103">
        <v>3</v>
      </c>
      <c r="CK103">
        <v>41</v>
      </c>
      <c r="CL103" t="s">
        <v>91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"009943430821"</f>
        <v>009943430821</v>
      </c>
      <c r="F104" s="3">
        <v>45526</v>
      </c>
      <c r="G104">
        <v>202505</v>
      </c>
      <c r="H104" t="s">
        <v>75</v>
      </c>
      <c r="I104" t="s">
        <v>76</v>
      </c>
      <c r="J104" t="s">
        <v>110</v>
      </c>
      <c r="K104" t="s">
        <v>78</v>
      </c>
      <c r="L104" t="s">
        <v>94</v>
      </c>
      <c r="M104" t="s">
        <v>95</v>
      </c>
      <c r="N104" t="s">
        <v>277</v>
      </c>
      <c r="O104" t="s">
        <v>104</v>
      </c>
      <c r="P104" t="str">
        <f>"11116561                      "</f>
        <v xml:space="preserve">11116561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24.46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70.61</v>
      </c>
      <c r="BM104">
        <v>10.59</v>
      </c>
      <c r="BN104">
        <v>81.2</v>
      </c>
      <c r="BO104">
        <v>81.2</v>
      </c>
      <c r="BP104" t="s">
        <v>234</v>
      </c>
      <c r="BQ104" t="s">
        <v>503</v>
      </c>
      <c r="BR104" t="s">
        <v>279</v>
      </c>
      <c r="BS104" s="3">
        <v>45527</v>
      </c>
      <c r="BT104" s="4">
        <v>0.42708333333333331</v>
      </c>
      <c r="BU104" t="s">
        <v>504</v>
      </c>
      <c r="BV104" t="s">
        <v>87</v>
      </c>
      <c r="BY104">
        <v>816</v>
      </c>
      <c r="BZ104" t="s">
        <v>108</v>
      </c>
      <c r="CA104" t="s">
        <v>156</v>
      </c>
      <c r="CC104" t="s">
        <v>95</v>
      </c>
      <c r="CD104">
        <v>4000</v>
      </c>
      <c r="CE104" t="s">
        <v>101</v>
      </c>
      <c r="CF104" s="3">
        <v>45530</v>
      </c>
      <c r="CI104">
        <v>1</v>
      </c>
      <c r="CJ104">
        <v>1</v>
      </c>
      <c r="CK104">
        <v>21</v>
      </c>
      <c r="CL104" t="s">
        <v>91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"009944276943"</f>
        <v>009944276943</v>
      </c>
      <c r="F105" s="3">
        <v>45526</v>
      </c>
      <c r="G105">
        <v>202505</v>
      </c>
      <c r="H105" t="s">
        <v>75</v>
      </c>
      <c r="I105" t="s">
        <v>76</v>
      </c>
      <c r="J105" t="s">
        <v>110</v>
      </c>
      <c r="K105" t="s">
        <v>78</v>
      </c>
      <c r="L105" t="s">
        <v>150</v>
      </c>
      <c r="M105" t="s">
        <v>151</v>
      </c>
      <c r="N105" t="s">
        <v>116</v>
      </c>
      <c r="O105" t="s">
        <v>104</v>
      </c>
      <c r="P105" t="str">
        <f>"11116561AC 402190             "</f>
        <v xml:space="preserve">11116561AC 402190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24.46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70.61</v>
      </c>
      <c r="BM105">
        <v>10.59</v>
      </c>
      <c r="BN105">
        <v>81.2</v>
      </c>
      <c r="BO105">
        <v>81.2</v>
      </c>
      <c r="BP105" t="s">
        <v>234</v>
      </c>
      <c r="BQ105" t="s">
        <v>505</v>
      </c>
      <c r="BR105" t="s">
        <v>279</v>
      </c>
      <c r="BS105" s="3">
        <v>45527</v>
      </c>
      <c r="BT105" s="4">
        <v>0.5625</v>
      </c>
      <c r="BU105" t="s">
        <v>435</v>
      </c>
      <c r="BV105" t="s">
        <v>91</v>
      </c>
      <c r="BW105" t="s">
        <v>250</v>
      </c>
      <c r="BX105" t="s">
        <v>506</v>
      </c>
      <c r="BY105">
        <v>816</v>
      </c>
      <c r="BZ105" t="s">
        <v>108</v>
      </c>
      <c r="CA105" t="s">
        <v>156</v>
      </c>
      <c r="CC105" t="s">
        <v>151</v>
      </c>
      <c r="CD105">
        <v>3610</v>
      </c>
      <c r="CE105" t="s">
        <v>101</v>
      </c>
      <c r="CF105" s="3">
        <v>45530</v>
      </c>
      <c r="CI105">
        <v>1</v>
      </c>
      <c r="CJ105">
        <v>1</v>
      </c>
      <c r="CK105">
        <v>21</v>
      </c>
      <c r="CL105" t="s">
        <v>91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"009943430845"</f>
        <v>009943430845</v>
      </c>
      <c r="F106" s="3">
        <v>45526</v>
      </c>
      <c r="G106">
        <v>202505</v>
      </c>
      <c r="H106" t="s">
        <v>75</v>
      </c>
      <c r="I106" t="s">
        <v>76</v>
      </c>
      <c r="J106" t="s">
        <v>110</v>
      </c>
      <c r="K106" t="s">
        <v>78</v>
      </c>
      <c r="L106" t="s">
        <v>169</v>
      </c>
      <c r="M106" t="s">
        <v>170</v>
      </c>
      <c r="N106" t="s">
        <v>286</v>
      </c>
      <c r="O106" t="s">
        <v>104</v>
      </c>
      <c r="P106" t="str">
        <f>"11116561PC 402190             "</f>
        <v xml:space="preserve">11116561PC 402190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24.46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0.3</v>
      </c>
      <c r="BK106">
        <v>1</v>
      </c>
      <c r="BL106">
        <v>70.61</v>
      </c>
      <c r="BM106">
        <v>10.59</v>
      </c>
      <c r="BN106">
        <v>81.2</v>
      </c>
      <c r="BO106">
        <v>81.2</v>
      </c>
      <c r="BP106" t="s">
        <v>234</v>
      </c>
      <c r="BQ106" t="s">
        <v>507</v>
      </c>
      <c r="BR106" t="s">
        <v>279</v>
      </c>
      <c r="BS106" s="3">
        <v>45527</v>
      </c>
      <c r="BT106" s="4">
        <v>0.44861111111111113</v>
      </c>
      <c r="BU106" t="s">
        <v>508</v>
      </c>
      <c r="BV106" t="s">
        <v>87</v>
      </c>
      <c r="BY106">
        <v>1632</v>
      </c>
      <c r="BZ106" t="s">
        <v>108</v>
      </c>
      <c r="CA106" t="s">
        <v>285</v>
      </c>
      <c r="CC106" t="s">
        <v>170</v>
      </c>
      <c r="CD106">
        <v>4300</v>
      </c>
      <c r="CE106" t="s">
        <v>101</v>
      </c>
      <c r="CF106" s="3">
        <v>45530</v>
      </c>
      <c r="CI106">
        <v>1</v>
      </c>
      <c r="CJ106">
        <v>1</v>
      </c>
      <c r="CK106">
        <v>21</v>
      </c>
      <c r="CL106" t="s">
        <v>91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"009943425510"</f>
        <v>009943425510</v>
      </c>
      <c r="F107" s="3">
        <v>45526</v>
      </c>
      <c r="G107">
        <v>202505</v>
      </c>
      <c r="H107" t="s">
        <v>75</v>
      </c>
      <c r="I107" t="s">
        <v>76</v>
      </c>
      <c r="J107" t="s">
        <v>110</v>
      </c>
      <c r="K107" t="s">
        <v>78</v>
      </c>
      <c r="L107" t="s">
        <v>94</v>
      </c>
      <c r="M107" t="s">
        <v>95</v>
      </c>
      <c r="N107" t="s">
        <v>223</v>
      </c>
      <c r="O107" t="s">
        <v>104</v>
      </c>
      <c r="P107" t="str">
        <f>"11116561PC 402190             "</f>
        <v xml:space="preserve">11116561PC 402190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24.46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1.8</v>
      </c>
      <c r="BK107">
        <v>2</v>
      </c>
      <c r="BL107">
        <v>70.61</v>
      </c>
      <c r="BM107">
        <v>10.59</v>
      </c>
      <c r="BN107">
        <v>81.2</v>
      </c>
      <c r="BO107">
        <v>81.2</v>
      </c>
      <c r="BP107" t="s">
        <v>234</v>
      </c>
      <c r="BQ107" t="s">
        <v>159</v>
      </c>
      <c r="BR107" t="s">
        <v>509</v>
      </c>
      <c r="BS107" s="3">
        <v>45527</v>
      </c>
      <c r="BT107" s="4">
        <v>0.43958333333333333</v>
      </c>
      <c r="BU107" t="s">
        <v>226</v>
      </c>
      <c r="BV107" t="s">
        <v>91</v>
      </c>
      <c r="BW107" t="s">
        <v>250</v>
      </c>
      <c r="BX107" t="s">
        <v>468</v>
      </c>
      <c r="BY107">
        <v>8976</v>
      </c>
      <c r="BZ107" t="s">
        <v>108</v>
      </c>
      <c r="CA107" t="s">
        <v>161</v>
      </c>
      <c r="CC107" t="s">
        <v>95</v>
      </c>
      <c r="CD107">
        <v>4052</v>
      </c>
      <c r="CE107" t="s">
        <v>101</v>
      </c>
      <c r="CF107" s="3">
        <v>45530</v>
      </c>
      <c r="CI107">
        <v>1</v>
      </c>
      <c r="CJ107">
        <v>1</v>
      </c>
      <c r="CK107">
        <v>21</v>
      </c>
      <c r="CL107" t="s">
        <v>91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"009943425779"</f>
        <v>009943425779</v>
      </c>
      <c r="F108" s="3">
        <v>45526</v>
      </c>
      <c r="G108">
        <v>202505</v>
      </c>
      <c r="H108" t="s">
        <v>75</v>
      </c>
      <c r="I108" t="s">
        <v>76</v>
      </c>
      <c r="J108" t="s">
        <v>110</v>
      </c>
      <c r="K108" t="s">
        <v>78</v>
      </c>
      <c r="L108" t="s">
        <v>92</v>
      </c>
      <c r="M108" t="s">
        <v>93</v>
      </c>
      <c r="N108" t="s">
        <v>510</v>
      </c>
      <c r="O108" t="s">
        <v>104</v>
      </c>
      <c r="P108" t="str">
        <f>"11005506HR                    "</f>
        <v xml:space="preserve">11005506HR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180.87</v>
      </c>
      <c r="AN108">
        <v>0</v>
      </c>
      <c r="AO108">
        <v>0</v>
      </c>
      <c r="AP108">
        <v>0</v>
      </c>
      <c r="AQ108">
        <v>24.46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2</v>
      </c>
      <c r="BK108">
        <v>2</v>
      </c>
      <c r="BL108">
        <v>251.48</v>
      </c>
      <c r="BM108">
        <v>37.72</v>
      </c>
      <c r="BN108">
        <v>289.2</v>
      </c>
      <c r="BO108">
        <v>289.2</v>
      </c>
      <c r="BP108" t="s">
        <v>234</v>
      </c>
      <c r="BQ108" t="s">
        <v>511</v>
      </c>
      <c r="BR108" t="s">
        <v>512</v>
      </c>
      <c r="BS108" s="3">
        <v>45527</v>
      </c>
      <c r="BT108" s="4">
        <v>0.42152777777777778</v>
      </c>
      <c r="BU108" t="s">
        <v>513</v>
      </c>
      <c r="BV108" t="s">
        <v>87</v>
      </c>
      <c r="BY108">
        <v>9792</v>
      </c>
      <c r="BZ108" t="s">
        <v>293</v>
      </c>
      <c r="CC108" t="s">
        <v>93</v>
      </c>
      <c r="CD108">
        <v>7915</v>
      </c>
      <c r="CE108" t="s">
        <v>101</v>
      </c>
      <c r="CF108" s="3">
        <v>45530</v>
      </c>
      <c r="CI108">
        <v>1</v>
      </c>
      <c r="CJ108">
        <v>1</v>
      </c>
      <c r="CK108">
        <v>21</v>
      </c>
      <c r="CL108" t="s">
        <v>87</v>
      </c>
      <c r="CM108" s="4">
        <v>0.42152777777777778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"089901200025"</f>
        <v>089901200025</v>
      </c>
      <c r="F109" s="3">
        <v>45526</v>
      </c>
      <c r="G109">
        <v>202505</v>
      </c>
      <c r="H109" t="s">
        <v>196</v>
      </c>
      <c r="I109" t="s">
        <v>197</v>
      </c>
      <c r="J109" t="s">
        <v>514</v>
      </c>
      <c r="K109" t="s">
        <v>78</v>
      </c>
      <c r="L109" t="s">
        <v>92</v>
      </c>
      <c r="M109" t="s">
        <v>93</v>
      </c>
      <c r="N109" t="s">
        <v>515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47.3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</v>
      </c>
      <c r="BJ109">
        <v>1.7</v>
      </c>
      <c r="BK109">
        <v>2</v>
      </c>
      <c r="BL109">
        <v>142.12</v>
      </c>
      <c r="BM109">
        <v>21.32</v>
      </c>
      <c r="BN109">
        <v>163.44</v>
      </c>
      <c r="BO109">
        <v>163.44</v>
      </c>
      <c r="BQ109" t="s">
        <v>516</v>
      </c>
      <c r="BR109" t="s">
        <v>517</v>
      </c>
      <c r="BS109" s="3">
        <v>45530</v>
      </c>
      <c r="BT109" s="4">
        <v>0.49861111111111112</v>
      </c>
      <c r="BU109" t="s">
        <v>518</v>
      </c>
      <c r="BV109" t="s">
        <v>87</v>
      </c>
      <c r="BY109">
        <v>8610</v>
      </c>
      <c r="BZ109" t="s">
        <v>88</v>
      </c>
      <c r="CA109" t="s">
        <v>232</v>
      </c>
      <c r="CC109" t="s">
        <v>93</v>
      </c>
      <c r="CD109">
        <v>7460</v>
      </c>
      <c r="CE109" t="s">
        <v>101</v>
      </c>
      <c r="CF109" s="3">
        <v>45531</v>
      </c>
      <c r="CI109">
        <v>4</v>
      </c>
      <c r="CJ109">
        <v>2</v>
      </c>
      <c r="CK109">
        <v>41</v>
      </c>
      <c r="CL109" t="s">
        <v>91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"009944391379"</f>
        <v>009944391379</v>
      </c>
      <c r="F110" s="3">
        <v>45527</v>
      </c>
      <c r="G110">
        <v>202505</v>
      </c>
      <c r="H110" t="s">
        <v>92</v>
      </c>
      <c r="I110" t="s">
        <v>93</v>
      </c>
      <c r="J110" t="s">
        <v>294</v>
      </c>
      <c r="K110" t="s">
        <v>78</v>
      </c>
      <c r="L110" t="s">
        <v>295</v>
      </c>
      <c r="M110" t="s">
        <v>296</v>
      </c>
      <c r="N110" t="s">
        <v>519</v>
      </c>
      <c r="O110" t="s">
        <v>82</v>
      </c>
      <c r="P110" t="str">
        <f>"JHB                           "</f>
        <v xml:space="preserve">JHB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47.3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1.8</v>
      </c>
      <c r="BJ110">
        <v>1.5</v>
      </c>
      <c r="BK110">
        <v>2</v>
      </c>
      <c r="BL110">
        <v>142.12</v>
      </c>
      <c r="BM110">
        <v>21.32</v>
      </c>
      <c r="BN110">
        <v>163.44</v>
      </c>
      <c r="BO110">
        <v>163.44</v>
      </c>
      <c r="BQ110" t="s">
        <v>520</v>
      </c>
      <c r="BR110" t="s">
        <v>313</v>
      </c>
      <c r="BS110" s="3">
        <v>45530</v>
      </c>
      <c r="BT110" s="4">
        <v>0.44236111111111109</v>
      </c>
      <c r="BU110" t="s">
        <v>521</v>
      </c>
      <c r="BV110" t="s">
        <v>87</v>
      </c>
      <c r="BY110">
        <v>7581</v>
      </c>
      <c r="BZ110" t="s">
        <v>88</v>
      </c>
      <c r="CA110" t="s">
        <v>522</v>
      </c>
      <c r="CC110" t="s">
        <v>296</v>
      </c>
      <c r="CD110">
        <v>1683</v>
      </c>
      <c r="CE110" t="s">
        <v>101</v>
      </c>
      <c r="CF110" s="3">
        <v>45530</v>
      </c>
      <c r="CI110">
        <v>3</v>
      </c>
      <c r="CJ110">
        <v>1</v>
      </c>
      <c r="CK110">
        <v>41</v>
      </c>
      <c r="CL110" t="s">
        <v>91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"009944391381"</f>
        <v>009944391381</v>
      </c>
      <c r="F111" s="3">
        <v>45527</v>
      </c>
      <c r="G111">
        <v>202505</v>
      </c>
      <c r="H111" t="s">
        <v>92</v>
      </c>
      <c r="I111" t="s">
        <v>93</v>
      </c>
      <c r="J111" t="s">
        <v>294</v>
      </c>
      <c r="K111" t="s">
        <v>78</v>
      </c>
      <c r="L111" t="s">
        <v>169</v>
      </c>
      <c r="M111" t="s">
        <v>170</v>
      </c>
      <c r="N111" t="s">
        <v>294</v>
      </c>
      <c r="O111" t="s">
        <v>82</v>
      </c>
      <c r="P111" t="str">
        <f>"DURBAN                        "</f>
        <v xml:space="preserve">DURBAN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123.37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44.7</v>
      </c>
      <c r="BJ111">
        <v>53.3</v>
      </c>
      <c r="BK111">
        <v>54</v>
      </c>
      <c r="BL111">
        <v>361.71</v>
      </c>
      <c r="BM111">
        <v>54.26</v>
      </c>
      <c r="BN111">
        <v>415.97</v>
      </c>
      <c r="BO111">
        <v>415.97</v>
      </c>
      <c r="BQ111" t="s">
        <v>391</v>
      </c>
      <c r="BR111" t="s">
        <v>313</v>
      </c>
      <c r="BS111" s="3">
        <v>45530</v>
      </c>
      <c r="BT111" s="4">
        <v>0.42430555555555555</v>
      </c>
      <c r="BU111" t="s">
        <v>482</v>
      </c>
      <c r="BV111" t="s">
        <v>87</v>
      </c>
      <c r="BY111">
        <v>266279.43</v>
      </c>
      <c r="BZ111" t="s">
        <v>88</v>
      </c>
      <c r="CA111" t="s">
        <v>523</v>
      </c>
      <c r="CC111" t="s">
        <v>170</v>
      </c>
      <c r="CD111">
        <v>4300</v>
      </c>
      <c r="CE111" t="s">
        <v>101</v>
      </c>
      <c r="CF111" s="3">
        <v>45531</v>
      </c>
      <c r="CI111">
        <v>3</v>
      </c>
      <c r="CJ111">
        <v>1</v>
      </c>
      <c r="CK111">
        <v>41</v>
      </c>
      <c r="CL111" t="s">
        <v>91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"009943425965"</f>
        <v>009943425965</v>
      </c>
      <c r="F112" s="3">
        <v>45527</v>
      </c>
      <c r="G112">
        <v>202505</v>
      </c>
      <c r="H112" t="s">
        <v>75</v>
      </c>
      <c r="I112" t="s">
        <v>76</v>
      </c>
      <c r="J112" t="s">
        <v>110</v>
      </c>
      <c r="K112" t="s">
        <v>78</v>
      </c>
      <c r="L112" t="s">
        <v>92</v>
      </c>
      <c r="M112" t="s">
        <v>93</v>
      </c>
      <c r="N112" t="s">
        <v>524</v>
      </c>
      <c r="O112" t="s">
        <v>82</v>
      </c>
      <c r="P112" t="str">
        <f>"11005000BT 402190             "</f>
        <v xml:space="preserve">11005000BT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18.7</v>
      </c>
      <c r="BJ112">
        <v>20.5</v>
      </c>
      <c r="BK112">
        <v>21</v>
      </c>
      <c r="BL112">
        <v>175.9</v>
      </c>
      <c r="BM112">
        <v>26.39</v>
      </c>
      <c r="BN112">
        <v>202.29</v>
      </c>
      <c r="BO112">
        <v>202.29</v>
      </c>
      <c r="BP112" t="s">
        <v>401</v>
      </c>
      <c r="BQ112" t="s">
        <v>359</v>
      </c>
      <c r="BR112" t="s">
        <v>462</v>
      </c>
      <c r="BS112" s="3">
        <v>45530</v>
      </c>
      <c r="BT112" s="4">
        <v>0.53472222222222221</v>
      </c>
      <c r="BU112" t="s">
        <v>525</v>
      </c>
      <c r="BV112" t="s">
        <v>87</v>
      </c>
      <c r="BY112">
        <v>102667.6</v>
      </c>
      <c r="BZ112" t="s">
        <v>88</v>
      </c>
      <c r="CA112" t="s">
        <v>310</v>
      </c>
      <c r="CC112" t="s">
        <v>93</v>
      </c>
      <c r="CD112">
        <v>8001</v>
      </c>
      <c r="CE112" t="s">
        <v>101</v>
      </c>
      <c r="CF112" s="3">
        <v>45531</v>
      </c>
      <c r="CI112">
        <v>3</v>
      </c>
      <c r="CJ112">
        <v>1</v>
      </c>
      <c r="CK112">
        <v>41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"009944276857"</f>
        <v>009944276857</v>
      </c>
      <c r="F113" s="3">
        <v>45527</v>
      </c>
      <c r="G113">
        <v>202505</v>
      </c>
      <c r="H113" t="s">
        <v>75</v>
      </c>
      <c r="I113" t="s">
        <v>76</v>
      </c>
      <c r="J113" t="s">
        <v>110</v>
      </c>
      <c r="K113" t="s">
        <v>78</v>
      </c>
      <c r="L113" t="s">
        <v>94</v>
      </c>
      <c r="M113" t="s">
        <v>95</v>
      </c>
      <c r="N113" t="s">
        <v>346</v>
      </c>
      <c r="O113" t="s">
        <v>104</v>
      </c>
      <c r="P113" t="str">
        <f>"11116561PC 402190             "</f>
        <v xml:space="preserve">11116561PC 402190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48.9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3.5</v>
      </c>
      <c r="BJ113">
        <v>3.9</v>
      </c>
      <c r="BK113">
        <v>4</v>
      </c>
      <c r="BL113">
        <v>141.16999999999999</v>
      </c>
      <c r="BM113">
        <v>21.18</v>
      </c>
      <c r="BN113">
        <v>162.35</v>
      </c>
      <c r="BO113">
        <v>162.35</v>
      </c>
      <c r="BQ113" t="s">
        <v>526</v>
      </c>
      <c r="BR113" t="s">
        <v>339</v>
      </c>
      <c r="BS113" s="3">
        <v>45530</v>
      </c>
      <c r="BT113" s="4">
        <v>0.42638888888888887</v>
      </c>
      <c r="BU113" t="s">
        <v>527</v>
      </c>
      <c r="BV113" t="s">
        <v>87</v>
      </c>
      <c r="BY113">
        <v>19287.45</v>
      </c>
      <c r="BZ113" t="s">
        <v>108</v>
      </c>
      <c r="CA113" t="s">
        <v>366</v>
      </c>
      <c r="CC113" t="s">
        <v>95</v>
      </c>
      <c r="CD113">
        <v>4000</v>
      </c>
      <c r="CE113" t="s">
        <v>101</v>
      </c>
      <c r="CF113" s="3">
        <v>45531</v>
      </c>
      <c r="CI113">
        <v>1</v>
      </c>
      <c r="CJ113">
        <v>1</v>
      </c>
      <c r="CK113">
        <v>21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"009944639722"</f>
        <v>009944639722</v>
      </c>
      <c r="F114" s="3">
        <v>45530</v>
      </c>
      <c r="G114">
        <v>202505</v>
      </c>
      <c r="H114" t="s">
        <v>94</v>
      </c>
      <c r="I114" t="s">
        <v>95</v>
      </c>
      <c r="J114" t="s">
        <v>144</v>
      </c>
      <c r="K114" t="s">
        <v>78</v>
      </c>
      <c r="L114" t="s">
        <v>75</v>
      </c>
      <c r="M114" t="s">
        <v>76</v>
      </c>
      <c r="N114" t="s">
        <v>528</v>
      </c>
      <c r="O114" t="s">
        <v>104</v>
      </c>
      <c r="P114" t="str">
        <f>"11116561 PC 402190            "</f>
        <v xml:space="preserve">11116561 PC 402190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91.68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7.2</v>
      </c>
      <c r="BK114">
        <v>7.5</v>
      </c>
      <c r="BL114">
        <v>264.66000000000003</v>
      </c>
      <c r="BM114">
        <v>39.700000000000003</v>
      </c>
      <c r="BN114">
        <v>304.36</v>
      </c>
      <c r="BO114">
        <v>304.36</v>
      </c>
      <c r="BQ114" t="s">
        <v>339</v>
      </c>
      <c r="BR114" t="s">
        <v>529</v>
      </c>
      <c r="BS114" s="3">
        <v>45531</v>
      </c>
      <c r="BT114" s="4">
        <v>0.33819444444444446</v>
      </c>
      <c r="BU114" t="s">
        <v>131</v>
      </c>
      <c r="BV114" t="s">
        <v>87</v>
      </c>
      <c r="BY114">
        <v>36000</v>
      </c>
      <c r="BZ114" t="s">
        <v>108</v>
      </c>
      <c r="CA114" t="s">
        <v>132</v>
      </c>
      <c r="CC114" t="s">
        <v>76</v>
      </c>
      <c r="CD114">
        <v>2021</v>
      </c>
      <c r="CE114" t="s">
        <v>101</v>
      </c>
      <c r="CF114" s="3">
        <v>45532</v>
      </c>
      <c r="CI114">
        <v>1</v>
      </c>
      <c r="CJ114">
        <v>1</v>
      </c>
      <c r="CK114">
        <v>21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"009943425963"</f>
        <v>009943425963</v>
      </c>
      <c r="F115" s="3">
        <v>45530</v>
      </c>
      <c r="G115">
        <v>202505</v>
      </c>
      <c r="H115" t="s">
        <v>75</v>
      </c>
      <c r="I115" t="s">
        <v>76</v>
      </c>
      <c r="J115" t="s">
        <v>110</v>
      </c>
      <c r="K115" t="s">
        <v>78</v>
      </c>
      <c r="L115" t="s">
        <v>92</v>
      </c>
      <c r="M115" t="s">
        <v>93</v>
      </c>
      <c r="N115" t="s">
        <v>306</v>
      </c>
      <c r="O115" t="s">
        <v>82</v>
      </c>
      <c r="P115" t="str">
        <f>"11005000BT                    "</f>
        <v xml:space="preserve">11005000BT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117.52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4</v>
      </c>
      <c r="BI115">
        <v>51</v>
      </c>
      <c r="BJ115">
        <v>38</v>
      </c>
      <c r="BK115">
        <v>51</v>
      </c>
      <c r="BL115">
        <v>344.82</v>
      </c>
      <c r="BM115">
        <v>51.72</v>
      </c>
      <c r="BN115">
        <v>396.54</v>
      </c>
      <c r="BO115">
        <v>396.54</v>
      </c>
      <c r="BP115" t="s">
        <v>530</v>
      </c>
      <c r="BQ115" t="s">
        <v>359</v>
      </c>
      <c r="BR115" t="s">
        <v>531</v>
      </c>
      <c r="BS115" s="3">
        <v>45532</v>
      </c>
      <c r="BT115" s="4">
        <v>0.35972222222222222</v>
      </c>
      <c r="BU115" t="s">
        <v>532</v>
      </c>
      <c r="BV115" t="s">
        <v>87</v>
      </c>
      <c r="BY115">
        <v>190068</v>
      </c>
      <c r="BZ115" t="s">
        <v>88</v>
      </c>
      <c r="CA115" t="s">
        <v>310</v>
      </c>
      <c r="CC115" t="s">
        <v>93</v>
      </c>
      <c r="CD115">
        <v>8002</v>
      </c>
      <c r="CE115" t="s">
        <v>101</v>
      </c>
      <c r="CF115" s="3">
        <v>45533</v>
      </c>
      <c r="CI115">
        <v>3</v>
      </c>
      <c r="CJ115">
        <v>2</v>
      </c>
      <c r="CK115">
        <v>41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"009942837612"</f>
        <v>009942837612</v>
      </c>
      <c r="F116" s="3">
        <v>45530</v>
      </c>
      <c r="G116">
        <v>202505</v>
      </c>
      <c r="H116" t="s">
        <v>75</v>
      </c>
      <c r="I116" t="s">
        <v>76</v>
      </c>
      <c r="J116" t="s">
        <v>110</v>
      </c>
      <c r="K116" t="s">
        <v>78</v>
      </c>
      <c r="L116" t="s">
        <v>92</v>
      </c>
      <c r="M116" t="s">
        <v>93</v>
      </c>
      <c r="N116" t="s">
        <v>233</v>
      </c>
      <c r="O116" t="s">
        <v>104</v>
      </c>
      <c r="P116" t="str">
        <f>"11005500HR 460040             "</f>
        <v xml:space="preserve">11005500HR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24.46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70.61</v>
      </c>
      <c r="BM116">
        <v>10.59</v>
      </c>
      <c r="BN116">
        <v>81.2</v>
      </c>
      <c r="BO116">
        <v>81.2</v>
      </c>
      <c r="BP116" t="s">
        <v>152</v>
      </c>
      <c r="BQ116" t="s">
        <v>533</v>
      </c>
      <c r="BR116" t="s">
        <v>434</v>
      </c>
      <c r="BS116" s="3">
        <v>45531</v>
      </c>
      <c r="BT116" s="4">
        <v>0.39583333333333331</v>
      </c>
      <c r="BU116" t="s">
        <v>403</v>
      </c>
      <c r="BV116" t="s">
        <v>87</v>
      </c>
      <c r="BY116">
        <v>816</v>
      </c>
      <c r="BZ116" t="s">
        <v>108</v>
      </c>
      <c r="CA116" t="s">
        <v>232</v>
      </c>
      <c r="CC116" t="s">
        <v>93</v>
      </c>
      <c r="CD116">
        <v>7460</v>
      </c>
      <c r="CE116" t="s">
        <v>101</v>
      </c>
      <c r="CF116" s="3">
        <v>45532</v>
      </c>
      <c r="CI116">
        <v>1</v>
      </c>
      <c r="CJ116">
        <v>1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"009944276856"</f>
        <v>009944276856</v>
      </c>
      <c r="F117" s="3">
        <v>45530</v>
      </c>
      <c r="G117">
        <v>202505</v>
      </c>
      <c r="H117" t="s">
        <v>75</v>
      </c>
      <c r="I117" t="s">
        <v>76</v>
      </c>
      <c r="J117" t="s">
        <v>110</v>
      </c>
      <c r="K117" t="s">
        <v>78</v>
      </c>
      <c r="L117" t="s">
        <v>94</v>
      </c>
      <c r="M117" t="s">
        <v>95</v>
      </c>
      <c r="N117" t="s">
        <v>364</v>
      </c>
      <c r="O117" t="s">
        <v>104</v>
      </c>
      <c r="P117" t="str">
        <f>"11005500HR 460040             "</f>
        <v xml:space="preserve">11005500HR 460040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24.46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70.61</v>
      </c>
      <c r="BM117">
        <v>10.59</v>
      </c>
      <c r="BN117">
        <v>81.2</v>
      </c>
      <c r="BO117">
        <v>81.2</v>
      </c>
      <c r="BP117" t="s">
        <v>534</v>
      </c>
      <c r="BQ117" t="s">
        <v>535</v>
      </c>
      <c r="BR117" t="s">
        <v>434</v>
      </c>
      <c r="BS117" s="3">
        <v>45531</v>
      </c>
      <c r="BT117" s="4">
        <v>0.40138888888888891</v>
      </c>
      <c r="BU117" t="s">
        <v>536</v>
      </c>
      <c r="BV117" t="s">
        <v>87</v>
      </c>
      <c r="BY117">
        <v>816</v>
      </c>
      <c r="BZ117" t="s">
        <v>108</v>
      </c>
      <c r="CA117" t="s">
        <v>366</v>
      </c>
      <c r="CC117" t="s">
        <v>95</v>
      </c>
      <c r="CD117">
        <v>4000</v>
      </c>
      <c r="CE117" t="s">
        <v>101</v>
      </c>
      <c r="CF117" s="3">
        <v>45532</v>
      </c>
      <c r="CI117">
        <v>1</v>
      </c>
      <c r="CJ117">
        <v>1</v>
      </c>
      <c r="CK117">
        <v>21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"009943425964"</f>
        <v>009943425964</v>
      </c>
      <c r="F118" s="3">
        <v>45530</v>
      </c>
      <c r="G118">
        <v>202505</v>
      </c>
      <c r="H118" t="s">
        <v>75</v>
      </c>
      <c r="I118" t="s">
        <v>76</v>
      </c>
      <c r="J118" t="s">
        <v>110</v>
      </c>
      <c r="K118" t="s">
        <v>78</v>
      </c>
      <c r="L118" t="s">
        <v>92</v>
      </c>
      <c r="M118" t="s">
        <v>93</v>
      </c>
      <c r="N118" t="s">
        <v>456</v>
      </c>
      <c r="O118" t="s">
        <v>104</v>
      </c>
      <c r="P118" t="str">
        <f>"11005500HR 460040             "</f>
        <v xml:space="preserve">11005500HR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24.46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70.61</v>
      </c>
      <c r="BM118">
        <v>10.59</v>
      </c>
      <c r="BN118">
        <v>81.2</v>
      </c>
      <c r="BO118">
        <v>81.2</v>
      </c>
      <c r="BP118" t="s">
        <v>537</v>
      </c>
      <c r="BQ118" t="s">
        <v>457</v>
      </c>
      <c r="BR118" t="s">
        <v>434</v>
      </c>
      <c r="BS118" s="3">
        <v>45531</v>
      </c>
      <c r="BT118" s="4">
        <v>0.42638888888888887</v>
      </c>
      <c r="BU118" t="s">
        <v>538</v>
      </c>
      <c r="BV118" t="s">
        <v>87</v>
      </c>
      <c r="BY118">
        <v>816</v>
      </c>
      <c r="BZ118" t="s">
        <v>108</v>
      </c>
      <c r="CA118" t="s">
        <v>310</v>
      </c>
      <c r="CC118" t="s">
        <v>93</v>
      </c>
      <c r="CD118">
        <v>8002</v>
      </c>
      <c r="CE118" t="s">
        <v>101</v>
      </c>
      <c r="CF118" s="3">
        <v>45532</v>
      </c>
      <c r="CI118">
        <v>1</v>
      </c>
      <c r="CJ118">
        <v>1</v>
      </c>
      <c r="CK118">
        <v>21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"009943099040"</f>
        <v>009943099040</v>
      </c>
      <c r="F119" s="3">
        <v>45530</v>
      </c>
      <c r="G119">
        <v>202505</v>
      </c>
      <c r="H119" t="s">
        <v>75</v>
      </c>
      <c r="I119" t="s">
        <v>76</v>
      </c>
      <c r="J119" t="s">
        <v>110</v>
      </c>
      <c r="K119" t="s">
        <v>78</v>
      </c>
      <c r="L119" t="s">
        <v>92</v>
      </c>
      <c r="M119" t="s">
        <v>93</v>
      </c>
      <c r="N119" t="s">
        <v>539</v>
      </c>
      <c r="O119" t="s">
        <v>104</v>
      </c>
      <c r="P119" t="str">
        <f>"1100453FN 460040              "</f>
        <v xml:space="preserve">1100453FN 460040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24.46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70.61</v>
      </c>
      <c r="BM119">
        <v>10.59</v>
      </c>
      <c r="BN119">
        <v>81.2</v>
      </c>
      <c r="BO119">
        <v>81.2</v>
      </c>
      <c r="BP119" t="s">
        <v>152</v>
      </c>
      <c r="BQ119" t="s">
        <v>216</v>
      </c>
      <c r="BR119" t="s">
        <v>220</v>
      </c>
      <c r="BS119" s="3">
        <v>45531</v>
      </c>
      <c r="BT119" s="4">
        <v>0.36458333333333331</v>
      </c>
      <c r="BU119" t="s">
        <v>540</v>
      </c>
      <c r="BV119" t="s">
        <v>87</v>
      </c>
      <c r="BY119">
        <v>816</v>
      </c>
      <c r="BZ119" t="s">
        <v>108</v>
      </c>
      <c r="CA119" t="s">
        <v>222</v>
      </c>
      <c r="CC119" t="s">
        <v>93</v>
      </c>
      <c r="CD119">
        <v>7530</v>
      </c>
      <c r="CE119" t="s">
        <v>101</v>
      </c>
      <c r="CF119" s="3">
        <v>45532</v>
      </c>
      <c r="CI119">
        <v>1</v>
      </c>
      <c r="CJ119">
        <v>1</v>
      </c>
      <c r="CK119">
        <v>21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"009944391388"</f>
        <v>009944391388</v>
      </c>
      <c r="F120" s="3">
        <v>45530</v>
      </c>
      <c r="G120">
        <v>202505</v>
      </c>
      <c r="H120" t="s">
        <v>92</v>
      </c>
      <c r="I120" t="s">
        <v>93</v>
      </c>
      <c r="J120" t="s">
        <v>294</v>
      </c>
      <c r="K120" t="s">
        <v>78</v>
      </c>
      <c r="L120" t="s">
        <v>75</v>
      </c>
      <c r="M120" t="s">
        <v>76</v>
      </c>
      <c r="N120" t="s">
        <v>541</v>
      </c>
      <c r="O120" t="s">
        <v>82</v>
      </c>
      <c r="P120" t="str">
        <f>"MT CPT                        "</f>
        <v xml:space="preserve">MT CPT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119.47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38.799999999999997</v>
      </c>
      <c r="BJ120">
        <v>52</v>
      </c>
      <c r="BK120">
        <v>52</v>
      </c>
      <c r="BL120">
        <v>350.45</v>
      </c>
      <c r="BM120">
        <v>52.57</v>
      </c>
      <c r="BN120">
        <v>403.02</v>
      </c>
      <c r="BO120">
        <v>403.02</v>
      </c>
      <c r="BQ120" t="s">
        <v>542</v>
      </c>
      <c r="BR120" t="s">
        <v>313</v>
      </c>
      <c r="BS120" s="3">
        <v>45532</v>
      </c>
      <c r="BT120" s="4">
        <v>0.46666666666666667</v>
      </c>
      <c r="BU120" t="s">
        <v>543</v>
      </c>
      <c r="BV120" t="s">
        <v>87</v>
      </c>
      <c r="BY120">
        <v>259860.45</v>
      </c>
      <c r="BZ120" t="s">
        <v>88</v>
      </c>
      <c r="CC120" t="s">
        <v>76</v>
      </c>
      <c r="CD120">
        <v>2000</v>
      </c>
      <c r="CE120" t="s">
        <v>101</v>
      </c>
      <c r="CF120" s="3">
        <v>45532</v>
      </c>
      <c r="CI120">
        <v>3</v>
      </c>
      <c r="CJ120">
        <v>2</v>
      </c>
      <c r="CK120">
        <v>41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"009944391380"</f>
        <v>009944391380</v>
      </c>
      <c r="F121" s="3">
        <v>45530</v>
      </c>
      <c r="G121">
        <v>202505</v>
      </c>
      <c r="H121" t="s">
        <v>92</v>
      </c>
      <c r="I121" t="s">
        <v>93</v>
      </c>
      <c r="J121" t="s">
        <v>294</v>
      </c>
      <c r="K121" t="s">
        <v>78</v>
      </c>
      <c r="L121" t="s">
        <v>169</v>
      </c>
      <c r="M121" t="s">
        <v>170</v>
      </c>
      <c r="N121" t="s">
        <v>294</v>
      </c>
      <c r="O121" t="s">
        <v>82</v>
      </c>
      <c r="P121" t="str">
        <f>"DURBAN                        "</f>
        <v xml:space="preserve">DURBAN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47.3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7.6</v>
      </c>
      <c r="BJ121">
        <v>7.4</v>
      </c>
      <c r="BK121">
        <v>8</v>
      </c>
      <c r="BL121">
        <v>142.12</v>
      </c>
      <c r="BM121">
        <v>21.32</v>
      </c>
      <c r="BN121">
        <v>163.44</v>
      </c>
      <c r="BO121">
        <v>163.44</v>
      </c>
      <c r="BQ121" t="s">
        <v>391</v>
      </c>
      <c r="BR121" t="s">
        <v>544</v>
      </c>
      <c r="BS121" s="3">
        <v>45532</v>
      </c>
      <c r="BT121" s="4">
        <v>0.4152777777777778</v>
      </c>
      <c r="BU121" t="s">
        <v>482</v>
      </c>
      <c r="BV121" t="s">
        <v>87</v>
      </c>
      <c r="BY121">
        <v>36796.5</v>
      </c>
      <c r="BZ121" t="s">
        <v>88</v>
      </c>
      <c r="CA121" t="s">
        <v>523</v>
      </c>
      <c r="CC121" t="s">
        <v>170</v>
      </c>
      <c r="CD121">
        <v>4300</v>
      </c>
      <c r="CE121" t="s">
        <v>101</v>
      </c>
      <c r="CF121" s="3">
        <v>45533</v>
      </c>
      <c r="CI121">
        <v>3</v>
      </c>
      <c r="CJ121">
        <v>2</v>
      </c>
      <c r="CK121">
        <v>41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"009944391389"</f>
        <v>009944391389</v>
      </c>
      <c r="F122" s="3">
        <v>45530</v>
      </c>
      <c r="G122">
        <v>202505</v>
      </c>
      <c r="H122" t="s">
        <v>92</v>
      </c>
      <c r="I122" t="s">
        <v>93</v>
      </c>
      <c r="J122" t="s">
        <v>294</v>
      </c>
      <c r="K122" t="s">
        <v>78</v>
      </c>
      <c r="L122" t="s">
        <v>295</v>
      </c>
      <c r="M122" t="s">
        <v>296</v>
      </c>
      <c r="N122" t="s">
        <v>545</v>
      </c>
      <c r="O122" t="s">
        <v>82</v>
      </c>
      <c r="P122" t="str">
        <f>"MT                            "</f>
        <v xml:space="preserve">MT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47.3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0.7</v>
      </c>
      <c r="BJ122">
        <v>1.5</v>
      </c>
      <c r="BK122">
        <v>2</v>
      </c>
      <c r="BL122">
        <v>142.12</v>
      </c>
      <c r="BM122">
        <v>21.32</v>
      </c>
      <c r="BN122">
        <v>163.44</v>
      </c>
      <c r="BO122">
        <v>163.44</v>
      </c>
      <c r="BQ122" t="s">
        <v>546</v>
      </c>
      <c r="BR122" t="s">
        <v>313</v>
      </c>
      <c r="BS122" t="s">
        <v>83</v>
      </c>
      <c r="BY122">
        <v>7538.72</v>
      </c>
      <c r="BZ122" t="s">
        <v>88</v>
      </c>
      <c r="CC122" t="s">
        <v>296</v>
      </c>
      <c r="CD122">
        <v>1682</v>
      </c>
      <c r="CE122" t="s">
        <v>101</v>
      </c>
      <c r="CI122">
        <v>3</v>
      </c>
      <c r="CJ122" t="s">
        <v>83</v>
      </c>
      <c r="CK122">
        <v>41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"080011283899"</f>
        <v>080011283899</v>
      </c>
      <c r="F123" s="3">
        <v>45531</v>
      </c>
      <c r="G123">
        <v>202505</v>
      </c>
      <c r="H123" t="s">
        <v>295</v>
      </c>
      <c r="I123" t="s">
        <v>296</v>
      </c>
      <c r="J123" t="s">
        <v>547</v>
      </c>
      <c r="K123" t="s">
        <v>78</v>
      </c>
      <c r="L123" t="s">
        <v>548</v>
      </c>
      <c r="M123" t="s">
        <v>549</v>
      </c>
      <c r="N123" t="s">
        <v>550</v>
      </c>
      <c r="O123" t="s">
        <v>82</v>
      </c>
      <c r="P123" t="str">
        <f>"x                             "</f>
        <v xml:space="preserve">x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80.349999999999994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15.9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14.5</v>
      </c>
      <c r="BJ123">
        <v>18.399999999999999</v>
      </c>
      <c r="BK123">
        <v>19</v>
      </c>
      <c r="BL123">
        <v>253.42</v>
      </c>
      <c r="BM123">
        <v>38.01</v>
      </c>
      <c r="BN123">
        <v>291.43</v>
      </c>
      <c r="BO123">
        <v>291.43</v>
      </c>
      <c r="BP123" t="s">
        <v>83</v>
      </c>
      <c r="BQ123" t="s">
        <v>551</v>
      </c>
      <c r="BR123" t="s">
        <v>552</v>
      </c>
      <c r="BS123" s="3">
        <v>45532</v>
      </c>
      <c r="BT123" s="4">
        <v>0.47222222222222221</v>
      </c>
      <c r="BU123" t="s">
        <v>553</v>
      </c>
      <c r="BV123" t="s">
        <v>87</v>
      </c>
      <c r="BY123">
        <v>91848.960000000006</v>
      </c>
      <c r="BZ123" t="s">
        <v>202</v>
      </c>
      <c r="CA123" t="s">
        <v>554</v>
      </c>
      <c r="CC123" t="s">
        <v>549</v>
      </c>
      <c r="CD123" s="5" t="s">
        <v>555</v>
      </c>
      <c r="CE123" t="s">
        <v>133</v>
      </c>
      <c r="CF123" s="3">
        <v>45532</v>
      </c>
      <c r="CI123">
        <v>1</v>
      </c>
      <c r="CJ123">
        <v>1</v>
      </c>
      <c r="CK123">
        <v>43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"080011284266"</f>
        <v>080011284266</v>
      </c>
      <c r="F124" s="3">
        <v>45531</v>
      </c>
      <c r="G124">
        <v>202505</v>
      </c>
      <c r="H124" t="s">
        <v>94</v>
      </c>
      <c r="I124" t="s">
        <v>95</v>
      </c>
      <c r="J124" t="s">
        <v>134</v>
      </c>
      <c r="K124" t="s">
        <v>78</v>
      </c>
      <c r="L124" t="s">
        <v>75</v>
      </c>
      <c r="M124" t="s">
        <v>76</v>
      </c>
      <c r="N124" t="s">
        <v>483</v>
      </c>
      <c r="O124" t="s">
        <v>104</v>
      </c>
      <c r="P124" t="str">
        <f>"-                             "</f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24.46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1.2</v>
      </c>
      <c r="BK124">
        <v>1.5</v>
      </c>
      <c r="BL124">
        <v>70.61</v>
      </c>
      <c r="BM124">
        <v>10.59</v>
      </c>
      <c r="BN124">
        <v>81.2</v>
      </c>
      <c r="BO124">
        <v>81.2</v>
      </c>
      <c r="BP124" t="s">
        <v>83</v>
      </c>
      <c r="BQ124" t="s">
        <v>142</v>
      </c>
      <c r="BR124" t="s">
        <v>556</v>
      </c>
      <c r="BS124" s="3">
        <v>45532</v>
      </c>
      <c r="BT124" s="4">
        <v>0.5756944444444444</v>
      </c>
      <c r="BU124" t="s">
        <v>557</v>
      </c>
      <c r="BV124" t="s">
        <v>91</v>
      </c>
      <c r="BW124" t="s">
        <v>328</v>
      </c>
      <c r="BX124" t="s">
        <v>558</v>
      </c>
      <c r="BY124">
        <v>6000</v>
      </c>
      <c r="BZ124" t="s">
        <v>108</v>
      </c>
      <c r="CA124" t="s">
        <v>559</v>
      </c>
      <c r="CC124" t="s">
        <v>76</v>
      </c>
      <c r="CD124">
        <v>2021</v>
      </c>
      <c r="CE124" t="s">
        <v>140</v>
      </c>
      <c r="CF124" s="3">
        <v>45533</v>
      </c>
      <c r="CI124">
        <v>1</v>
      </c>
      <c r="CJ124">
        <v>1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"009943425961"</f>
        <v>009943425961</v>
      </c>
      <c r="F125" s="3">
        <v>45531</v>
      </c>
      <c r="G125">
        <v>202505</v>
      </c>
      <c r="H125" t="s">
        <v>75</v>
      </c>
      <c r="I125" t="s">
        <v>76</v>
      </c>
      <c r="J125" t="s">
        <v>110</v>
      </c>
      <c r="K125" t="s">
        <v>78</v>
      </c>
      <c r="L125" t="s">
        <v>92</v>
      </c>
      <c r="M125" t="s">
        <v>93</v>
      </c>
      <c r="N125" t="s">
        <v>456</v>
      </c>
      <c r="O125" t="s">
        <v>82</v>
      </c>
      <c r="P125" t="str">
        <f>"11005000BT 402190             "</f>
        <v xml:space="preserve">11005000BT 402190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47.3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2.8</v>
      </c>
      <c r="BJ125">
        <v>7.4</v>
      </c>
      <c r="BK125">
        <v>8</v>
      </c>
      <c r="BL125">
        <v>142.12</v>
      </c>
      <c r="BM125">
        <v>21.32</v>
      </c>
      <c r="BN125">
        <v>163.44</v>
      </c>
      <c r="BO125">
        <v>163.44</v>
      </c>
      <c r="BP125" t="s">
        <v>181</v>
      </c>
      <c r="BQ125" t="s">
        <v>560</v>
      </c>
      <c r="BR125" t="s">
        <v>561</v>
      </c>
      <c r="BS125" s="3">
        <v>45533</v>
      </c>
      <c r="BT125" s="4">
        <v>0.33819444444444446</v>
      </c>
      <c r="BU125" t="s">
        <v>458</v>
      </c>
      <c r="BV125" t="s">
        <v>87</v>
      </c>
      <c r="BY125">
        <v>37238.44</v>
      </c>
      <c r="BZ125" t="s">
        <v>88</v>
      </c>
      <c r="CA125" t="s">
        <v>310</v>
      </c>
      <c r="CC125" t="s">
        <v>93</v>
      </c>
      <c r="CD125">
        <v>8001</v>
      </c>
      <c r="CE125" t="s">
        <v>101</v>
      </c>
      <c r="CI125">
        <v>3</v>
      </c>
      <c r="CJ125">
        <v>2</v>
      </c>
      <c r="CK125">
        <v>41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"009944391390"</f>
        <v>009944391390</v>
      </c>
      <c r="F126" s="3">
        <v>45531</v>
      </c>
      <c r="G126">
        <v>202505</v>
      </c>
      <c r="H126" t="s">
        <v>92</v>
      </c>
      <c r="I126" t="s">
        <v>93</v>
      </c>
      <c r="J126" t="s">
        <v>294</v>
      </c>
      <c r="K126" t="s">
        <v>78</v>
      </c>
      <c r="L126" t="s">
        <v>169</v>
      </c>
      <c r="M126" t="s">
        <v>170</v>
      </c>
      <c r="N126" t="s">
        <v>294</v>
      </c>
      <c r="O126" t="s">
        <v>82</v>
      </c>
      <c r="P126" t="str">
        <f>"DURBAN                        "</f>
        <v xml:space="preserve">DURBAN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62.91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20.7</v>
      </c>
      <c r="BJ126">
        <v>22.9</v>
      </c>
      <c r="BK126">
        <v>23</v>
      </c>
      <c r="BL126">
        <v>187.17</v>
      </c>
      <c r="BM126">
        <v>28.08</v>
      </c>
      <c r="BN126">
        <v>215.25</v>
      </c>
      <c r="BO126">
        <v>215.25</v>
      </c>
      <c r="BQ126" t="s">
        <v>391</v>
      </c>
      <c r="BR126" t="s">
        <v>313</v>
      </c>
      <c r="BS126" t="s">
        <v>83</v>
      </c>
      <c r="BY126">
        <v>114701.6</v>
      </c>
      <c r="BZ126" t="s">
        <v>88</v>
      </c>
      <c r="CC126" t="s">
        <v>170</v>
      </c>
      <c r="CD126">
        <v>4300</v>
      </c>
      <c r="CE126" t="s">
        <v>101</v>
      </c>
      <c r="CI126">
        <v>3</v>
      </c>
      <c r="CJ126" t="s">
        <v>83</v>
      </c>
      <c r="CK126">
        <v>41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"009943425071"</f>
        <v>009943425071</v>
      </c>
      <c r="F127" s="3">
        <v>45531</v>
      </c>
      <c r="G127">
        <v>202505</v>
      </c>
      <c r="H127" t="s">
        <v>75</v>
      </c>
      <c r="I127" t="s">
        <v>76</v>
      </c>
      <c r="J127" t="s">
        <v>110</v>
      </c>
      <c r="K127" t="s">
        <v>78</v>
      </c>
      <c r="L127" t="s">
        <v>94</v>
      </c>
      <c r="M127" t="s">
        <v>95</v>
      </c>
      <c r="N127" t="s">
        <v>439</v>
      </c>
      <c r="O127" t="s">
        <v>104</v>
      </c>
      <c r="P127" t="str">
        <f>"11112300F8 4320901            "</f>
        <v xml:space="preserve">11112300F8 4320901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24.46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70.61</v>
      </c>
      <c r="BM127">
        <v>10.59</v>
      </c>
      <c r="BN127">
        <v>81.2</v>
      </c>
      <c r="BO127">
        <v>81.2</v>
      </c>
      <c r="BP127" t="s">
        <v>562</v>
      </c>
      <c r="BQ127" t="s">
        <v>563</v>
      </c>
      <c r="BR127" t="s">
        <v>564</v>
      </c>
      <c r="BS127" s="3">
        <v>45532</v>
      </c>
      <c r="BT127" s="4">
        <v>0.42222222222222222</v>
      </c>
      <c r="BU127" t="s">
        <v>565</v>
      </c>
      <c r="BV127" t="s">
        <v>87</v>
      </c>
      <c r="BY127">
        <v>816</v>
      </c>
      <c r="BZ127" t="s">
        <v>108</v>
      </c>
      <c r="CA127" t="s">
        <v>100</v>
      </c>
      <c r="CC127" t="s">
        <v>95</v>
      </c>
      <c r="CD127">
        <v>4051</v>
      </c>
      <c r="CE127" t="s">
        <v>101</v>
      </c>
      <c r="CF127" s="3">
        <v>45533</v>
      </c>
      <c r="CI127">
        <v>1</v>
      </c>
      <c r="CJ127">
        <v>1</v>
      </c>
      <c r="CK127">
        <v>21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"009942838038"</f>
        <v>009942838038</v>
      </c>
      <c r="F128" s="3">
        <v>45531</v>
      </c>
      <c r="G128">
        <v>202505</v>
      </c>
      <c r="H128" t="s">
        <v>75</v>
      </c>
      <c r="I128" t="s">
        <v>76</v>
      </c>
      <c r="J128" t="s">
        <v>110</v>
      </c>
      <c r="K128" t="s">
        <v>78</v>
      </c>
      <c r="L128" t="s">
        <v>92</v>
      </c>
      <c r="M128" t="s">
        <v>93</v>
      </c>
      <c r="N128" t="s">
        <v>566</v>
      </c>
      <c r="O128" t="s">
        <v>82</v>
      </c>
      <c r="P128" t="str">
        <f>"1800240FS 460040              "</f>
        <v xml:space="preserve">1800240FS 460040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47.3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142.12</v>
      </c>
      <c r="BM128">
        <v>21.32</v>
      </c>
      <c r="BN128">
        <v>163.44</v>
      </c>
      <c r="BO128">
        <v>163.44</v>
      </c>
      <c r="BQ128" t="s">
        <v>567</v>
      </c>
      <c r="BR128" t="s">
        <v>568</v>
      </c>
      <c r="BS128" s="3">
        <v>45533</v>
      </c>
      <c r="BT128" s="4">
        <v>0.37638888888888888</v>
      </c>
      <c r="BU128" t="s">
        <v>569</v>
      </c>
      <c r="BV128" t="s">
        <v>87</v>
      </c>
      <c r="BY128">
        <v>816</v>
      </c>
      <c r="BZ128" t="s">
        <v>88</v>
      </c>
      <c r="CC128" t="s">
        <v>93</v>
      </c>
      <c r="CD128">
        <v>7460</v>
      </c>
      <c r="CE128" t="s">
        <v>101</v>
      </c>
      <c r="CI128">
        <v>3</v>
      </c>
      <c r="CJ128">
        <v>2</v>
      </c>
      <c r="CK128">
        <v>41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"009943425962"</f>
        <v>009943425962</v>
      </c>
      <c r="F129" s="3">
        <v>45531</v>
      </c>
      <c r="G129">
        <v>202505</v>
      </c>
      <c r="H129" t="s">
        <v>75</v>
      </c>
      <c r="I129" t="s">
        <v>76</v>
      </c>
      <c r="J129" t="s">
        <v>110</v>
      </c>
      <c r="K129" t="s">
        <v>78</v>
      </c>
      <c r="L129" t="s">
        <v>92</v>
      </c>
      <c r="M129" t="s">
        <v>93</v>
      </c>
      <c r="N129" t="s">
        <v>456</v>
      </c>
      <c r="O129" t="s">
        <v>82</v>
      </c>
      <c r="P129" t="str">
        <f>"11005000BT 402190             "</f>
        <v xml:space="preserve">11005000BT 402190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76.56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29.1</v>
      </c>
      <c r="BJ129">
        <v>22.7</v>
      </c>
      <c r="BK129">
        <v>30</v>
      </c>
      <c r="BL129">
        <v>226.58</v>
      </c>
      <c r="BM129">
        <v>33.99</v>
      </c>
      <c r="BN129">
        <v>260.57</v>
      </c>
      <c r="BO129">
        <v>260.57</v>
      </c>
      <c r="BP129" t="s">
        <v>181</v>
      </c>
      <c r="BQ129" t="s">
        <v>359</v>
      </c>
      <c r="BR129" t="s">
        <v>462</v>
      </c>
      <c r="BS129" s="3">
        <v>45533</v>
      </c>
      <c r="BT129" s="4">
        <v>0.33888888888888891</v>
      </c>
      <c r="BU129" t="s">
        <v>458</v>
      </c>
      <c r="BV129" t="s">
        <v>87</v>
      </c>
      <c r="BY129">
        <v>56640</v>
      </c>
      <c r="BZ129" t="s">
        <v>88</v>
      </c>
      <c r="CA129" t="s">
        <v>310</v>
      </c>
      <c r="CC129" t="s">
        <v>93</v>
      </c>
      <c r="CD129">
        <v>8002</v>
      </c>
      <c r="CE129" t="s">
        <v>101</v>
      </c>
      <c r="CI129">
        <v>3</v>
      </c>
      <c r="CJ129">
        <v>2</v>
      </c>
      <c r="CK129">
        <v>41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"009944276855"</f>
        <v>009944276855</v>
      </c>
      <c r="F130" s="3">
        <v>45531</v>
      </c>
      <c r="G130">
        <v>202505</v>
      </c>
      <c r="H130" t="s">
        <v>75</v>
      </c>
      <c r="I130" t="s">
        <v>76</v>
      </c>
      <c r="J130" t="s">
        <v>110</v>
      </c>
      <c r="K130" t="s">
        <v>78</v>
      </c>
      <c r="L130" t="s">
        <v>94</v>
      </c>
      <c r="M130" t="s">
        <v>95</v>
      </c>
      <c r="N130" t="s">
        <v>346</v>
      </c>
      <c r="O130" t="s">
        <v>104</v>
      </c>
      <c r="P130" t="str">
        <f>"11116561PC 402190             "</f>
        <v xml:space="preserve">11116561PC 402190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24.46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70.61</v>
      </c>
      <c r="BM130">
        <v>10.59</v>
      </c>
      <c r="BN130">
        <v>81.2</v>
      </c>
      <c r="BO130">
        <v>81.2</v>
      </c>
      <c r="BQ130" t="s">
        <v>437</v>
      </c>
      <c r="BR130" t="s">
        <v>339</v>
      </c>
      <c r="BS130" s="3">
        <v>45532</v>
      </c>
      <c r="BT130" s="4">
        <v>0.42708333333333331</v>
      </c>
      <c r="BU130" t="s">
        <v>365</v>
      </c>
      <c r="BV130" t="s">
        <v>87</v>
      </c>
      <c r="BY130">
        <v>816</v>
      </c>
      <c r="BZ130" t="s">
        <v>108</v>
      </c>
      <c r="CA130" t="s">
        <v>366</v>
      </c>
      <c r="CC130" t="s">
        <v>95</v>
      </c>
      <c r="CD130">
        <v>4000</v>
      </c>
      <c r="CE130" t="s">
        <v>101</v>
      </c>
      <c r="CF130" s="3">
        <v>45533</v>
      </c>
      <c r="CI130">
        <v>1</v>
      </c>
      <c r="CJ130">
        <v>1</v>
      </c>
      <c r="CK130">
        <v>21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"009944639819"</f>
        <v>009944639819</v>
      </c>
      <c r="F131" s="3">
        <v>45532</v>
      </c>
      <c r="G131">
        <v>202505</v>
      </c>
      <c r="H131" t="s">
        <v>94</v>
      </c>
      <c r="I131" t="s">
        <v>95</v>
      </c>
      <c r="J131" t="s">
        <v>144</v>
      </c>
      <c r="K131" t="s">
        <v>78</v>
      </c>
      <c r="L131" t="s">
        <v>189</v>
      </c>
      <c r="M131" t="s">
        <v>190</v>
      </c>
      <c r="N131" t="s">
        <v>570</v>
      </c>
      <c r="O131" t="s">
        <v>82</v>
      </c>
      <c r="P131" t="str">
        <f>"SIYABONGA NDWANDWE            "</f>
        <v xml:space="preserve">SIYABONGA NDWANDWE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68.760000000000005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26</v>
      </c>
      <c r="BJ131">
        <v>20</v>
      </c>
      <c r="BK131">
        <v>26</v>
      </c>
      <c r="BL131">
        <v>204.06</v>
      </c>
      <c r="BM131">
        <v>30.61</v>
      </c>
      <c r="BN131">
        <v>234.67</v>
      </c>
      <c r="BO131">
        <v>234.67</v>
      </c>
      <c r="BQ131" t="s">
        <v>571</v>
      </c>
      <c r="BS131" s="3">
        <v>45533</v>
      </c>
      <c r="BT131" s="4">
        <v>0.44930555555555557</v>
      </c>
      <c r="BU131" t="s">
        <v>572</v>
      </c>
      <c r="BV131" t="s">
        <v>87</v>
      </c>
      <c r="BY131">
        <v>50000</v>
      </c>
      <c r="BZ131" t="s">
        <v>88</v>
      </c>
      <c r="CA131" t="s">
        <v>386</v>
      </c>
      <c r="CC131" t="s">
        <v>190</v>
      </c>
      <c r="CD131">
        <v>3201</v>
      </c>
      <c r="CE131" t="s">
        <v>101</v>
      </c>
      <c r="CI131">
        <v>2</v>
      </c>
      <c r="CJ131">
        <v>1</v>
      </c>
      <c r="CK131">
        <v>41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"009943425508"</f>
        <v>009943425508</v>
      </c>
      <c r="F132" s="3">
        <v>45532</v>
      </c>
      <c r="G132">
        <v>202505</v>
      </c>
      <c r="H132" t="s">
        <v>75</v>
      </c>
      <c r="I132" t="s">
        <v>76</v>
      </c>
      <c r="J132" t="s">
        <v>110</v>
      </c>
      <c r="K132" t="s">
        <v>78</v>
      </c>
      <c r="L132" t="s">
        <v>94</v>
      </c>
      <c r="M132" t="s">
        <v>95</v>
      </c>
      <c r="N132" t="s">
        <v>223</v>
      </c>
      <c r="O132" t="s">
        <v>82</v>
      </c>
      <c r="P132" t="str">
        <f>"11116561PC 402190             "</f>
        <v xml:space="preserve">11116561PC 402190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47.3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0.9</v>
      </c>
      <c r="BJ132">
        <v>1.3</v>
      </c>
      <c r="BK132">
        <v>2</v>
      </c>
      <c r="BL132">
        <v>142.12</v>
      </c>
      <c r="BM132">
        <v>21.32</v>
      </c>
      <c r="BN132">
        <v>163.44</v>
      </c>
      <c r="BO132">
        <v>163.44</v>
      </c>
      <c r="BP132" t="s">
        <v>152</v>
      </c>
      <c r="BQ132" t="s">
        <v>573</v>
      </c>
      <c r="BR132" t="s">
        <v>339</v>
      </c>
      <c r="BS132" s="3">
        <v>45533</v>
      </c>
      <c r="BT132" s="4">
        <v>0.39861111111111114</v>
      </c>
      <c r="BU132" t="s">
        <v>226</v>
      </c>
      <c r="BV132" t="s">
        <v>87</v>
      </c>
      <c r="BY132">
        <v>6355.44</v>
      </c>
      <c r="BZ132" t="s">
        <v>88</v>
      </c>
      <c r="CA132" t="s">
        <v>161</v>
      </c>
      <c r="CC132" t="s">
        <v>95</v>
      </c>
      <c r="CD132">
        <v>4052</v>
      </c>
      <c r="CE132" t="s">
        <v>101</v>
      </c>
      <c r="CI132">
        <v>1</v>
      </c>
      <c r="CJ132">
        <v>1</v>
      </c>
      <c r="CK132">
        <v>41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"009943425509"</f>
        <v>009943425509</v>
      </c>
      <c r="F133" s="3">
        <v>45532</v>
      </c>
      <c r="G133">
        <v>202505</v>
      </c>
      <c r="H133" t="s">
        <v>75</v>
      </c>
      <c r="I133" t="s">
        <v>76</v>
      </c>
      <c r="J133" t="s">
        <v>110</v>
      </c>
      <c r="K133" t="s">
        <v>78</v>
      </c>
      <c r="L133" t="s">
        <v>92</v>
      </c>
      <c r="M133" t="s">
        <v>93</v>
      </c>
      <c r="N133" t="s">
        <v>574</v>
      </c>
      <c r="O133" t="s">
        <v>104</v>
      </c>
      <c r="P133" t="str">
        <f>"11012553D1 460040             "</f>
        <v xml:space="preserve">11012553D1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24.46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0.6</v>
      </c>
      <c r="BJ133">
        <v>1.2</v>
      </c>
      <c r="BK133">
        <v>1.5</v>
      </c>
      <c r="BL133">
        <v>70.61</v>
      </c>
      <c r="BM133">
        <v>10.59</v>
      </c>
      <c r="BN133">
        <v>81.2</v>
      </c>
      <c r="BO133">
        <v>81.2</v>
      </c>
      <c r="BP133" t="s">
        <v>234</v>
      </c>
      <c r="BQ133" t="s">
        <v>225</v>
      </c>
      <c r="BR133" t="s">
        <v>575</v>
      </c>
      <c r="BS133" s="3">
        <v>45533</v>
      </c>
      <c r="BT133" s="4">
        <v>0.35416666666666669</v>
      </c>
      <c r="BU133" t="s">
        <v>576</v>
      </c>
      <c r="BV133" t="s">
        <v>87</v>
      </c>
      <c r="BY133">
        <v>6193.53</v>
      </c>
      <c r="BZ133" t="s">
        <v>108</v>
      </c>
      <c r="CA133" t="s">
        <v>149</v>
      </c>
      <c r="CC133" t="s">
        <v>93</v>
      </c>
      <c r="CD133">
        <v>7708</v>
      </c>
      <c r="CE133" t="s">
        <v>101</v>
      </c>
      <c r="CI133">
        <v>1</v>
      </c>
      <c r="CJ133">
        <v>1</v>
      </c>
      <c r="CK133">
        <v>21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"009943430663"</f>
        <v>009943430663</v>
      </c>
      <c r="F134" s="3">
        <v>45532</v>
      </c>
      <c r="G134">
        <v>202505</v>
      </c>
      <c r="H134" t="s">
        <v>75</v>
      </c>
      <c r="I134" t="s">
        <v>76</v>
      </c>
      <c r="J134" t="s">
        <v>110</v>
      </c>
      <c r="K134" t="s">
        <v>78</v>
      </c>
      <c r="L134" t="s">
        <v>169</v>
      </c>
      <c r="M134" t="s">
        <v>170</v>
      </c>
      <c r="N134" t="s">
        <v>577</v>
      </c>
      <c r="O134" t="s">
        <v>104</v>
      </c>
      <c r="P134" t="str">
        <f>"18252430FN 460040             "</f>
        <v xml:space="preserve">18252430FN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24.46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70.61</v>
      </c>
      <c r="BM134">
        <v>10.59</v>
      </c>
      <c r="BN134">
        <v>81.2</v>
      </c>
      <c r="BO134">
        <v>81.2</v>
      </c>
      <c r="BP134" t="s">
        <v>234</v>
      </c>
      <c r="BQ134" t="s">
        <v>578</v>
      </c>
      <c r="BR134" t="s">
        <v>177</v>
      </c>
      <c r="BS134" s="3">
        <v>45533</v>
      </c>
      <c r="BT134" s="4">
        <v>0.44583333333333336</v>
      </c>
      <c r="BU134" t="s">
        <v>579</v>
      </c>
      <c r="BV134" t="s">
        <v>87</v>
      </c>
      <c r="BY134">
        <v>1200</v>
      </c>
      <c r="BZ134" t="s">
        <v>108</v>
      </c>
      <c r="CA134" t="s">
        <v>523</v>
      </c>
      <c r="CC134" t="s">
        <v>170</v>
      </c>
      <c r="CD134">
        <v>4300</v>
      </c>
      <c r="CE134" t="s">
        <v>101</v>
      </c>
      <c r="CF134" s="3">
        <v>45534</v>
      </c>
      <c r="CI134">
        <v>1</v>
      </c>
      <c r="CJ134">
        <v>1</v>
      </c>
      <c r="CK134">
        <v>21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"009943425072"</f>
        <v>009943425072</v>
      </c>
      <c r="F135" s="3">
        <v>45532</v>
      </c>
      <c r="G135">
        <v>202505</v>
      </c>
      <c r="H135" t="s">
        <v>75</v>
      </c>
      <c r="I135" t="s">
        <v>76</v>
      </c>
      <c r="J135" t="s">
        <v>110</v>
      </c>
      <c r="K135" t="s">
        <v>78</v>
      </c>
      <c r="L135" t="s">
        <v>94</v>
      </c>
      <c r="M135" t="s">
        <v>95</v>
      </c>
      <c r="N135" t="s">
        <v>346</v>
      </c>
      <c r="O135" t="s">
        <v>104</v>
      </c>
      <c r="P135" t="str">
        <f>"1100655RP 460510              "</f>
        <v xml:space="preserve">1100655RP 460510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24.46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70.61</v>
      </c>
      <c r="BM135">
        <v>10.59</v>
      </c>
      <c r="BN135">
        <v>81.2</v>
      </c>
      <c r="BO135">
        <v>81.2</v>
      </c>
      <c r="BP135" t="s">
        <v>152</v>
      </c>
      <c r="BQ135" t="s">
        <v>580</v>
      </c>
      <c r="BR135" t="s">
        <v>581</v>
      </c>
      <c r="BS135" t="s">
        <v>83</v>
      </c>
      <c r="BY135">
        <v>1200</v>
      </c>
      <c r="BZ135" t="s">
        <v>108</v>
      </c>
      <c r="CC135" t="s">
        <v>95</v>
      </c>
      <c r="CD135">
        <v>4051</v>
      </c>
      <c r="CE135" t="s">
        <v>101</v>
      </c>
      <c r="CI135">
        <v>1</v>
      </c>
      <c r="CJ135" t="s">
        <v>83</v>
      </c>
      <c r="CK135">
        <v>21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"009942580846"</f>
        <v>009942580846</v>
      </c>
      <c r="F136" s="3">
        <v>45532</v>
      </c>
      <c r="G136">
        <v>202505</v>
      </c>
      <c r="H136" t="s">
        <v>256</v>
      </c>
      <c r="I136" t="s">
        <v>257</v>
      </c>
      <c r="J136" t="s">
        <v>582</v>
      </c>
      <c r="K136" t="s">
        <v>78</v>
      </c>
      <c r="L136" t="s">
        <v>321</v>
      </c>
      <c r="M136" t="s">
        <v>322</v>
      </c>
      <c r="N136" t="s">
        <v>323</v>
      </c>
      <c r="O136" t="s">
        <v>104</v>
      </c>
      <c r="P136" t="str">
        <f>"...                           "</f>
        <v xml:space="preserve">...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24.46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70.61</v>
      </c>
      <c r="BM136">
        <v>10.59</v>
      </c>
      <c r="BN136">
        <v>81.2</v>
      </c>
      <c r="BO136">
        <v>81.2</v>
      </c>
      <c r="BQ136" t="s">
        <v>325</v>
      </c>
      <c r="BR136" t="s">
        <v>326</v>
      </c>
      <c r="BS136" s="3">
        <v>45533</v>
      </c>
      <c r="BT136" s="4">
        <v>0.63194444444444442</v>
      </c>
      <c r="BU136" t="s">
        <v>404</v>
      </c>
      <c r="BV136" t="s">
        <v>91</v>
      </c>
      <c r="BY136">
        <v>1200</v>
      </c>
      <c r="BZ136" t="s">
        <v>108</v>
      </c>
      <c r="CA136" t="s">
        <v>583</v>
      </c>
      <c r="CC136" t="s">
        <v>322</v>
      </c>
      <c r="CD136">
        <v>1200</v>
      </c>
      <c r="CE136" t="s">
        <v>101</v>
      </c>
      <c r="CF136" s="3">
        <v>45533</v>
      </c>
      <c r="CI136">
        <v>1</v>
      </c>
      <c r="CJ136">
        <v>1</v>
      </c>
      <c r="CK136">
        <v>21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"009944391317"</f>
        <v>009944391317</v>
      </c>
      <c r="F137" s="3">
        <v>45532</v>
      </c>
      <c r="G137">
        <v>202505</v>
      </c>
      <c r="H137" t="s">
        <v>92</v>
      </c>
      <c r="I137" t="s">
        <v>93</v>
      </c>
      <c r="J137" t="s">
        <v>294</v>
      </c>
      <c r="K137" t="s">
        <v>78</v>
      </c>
      <c r="L137" t="s">
        <v>295</v>
      </c>
      <c r="M137" t="s">
        <v>296</v>
      </c>
      <c r="N137" t="s">
        <v>294</v>
      </c>
      <c r="O137" t="s">
        <v>82</v>
      </c>
      <c r="P137" t="str">
        <f>"JHB                           "</f>
        <v xml:space="preserve">JHB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68.760000000000005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18.399999999999999</v>
      </c>
      <c r="BJ137">
        <v>25.6</v>
      </c>
      <c r="BK137">
        <v>26</v>
      </c>
      <c r="BL137">
        <v>204.06</v>
      </c>
      <c r="BM137">
        <v>30.61</v>
      </c>
      <c r="BN137">
        <v>234.67</v>
      </c>
      <c r="BO137">
        <v>234.67</v>
      </c>
      <c r="BQ137" t="s">
        <v>584</v>
      </c>
      <c r="BR137" t="s">
        <v>313</v>
      </c>
      <c r="BS137" t="s">
        <v>83</v>
      </c>
      <c r="BY137">
        <v>127917.74</v>
      </c>
      <c r="BZ137" t="s">
        <v>88</v>
      </c>
      <c r="CC137" t="s">
        <v>296</v>
      </c>
      <c r="CD137">
        <v>1683</v>
      </c>
      <c r="CE137" t="s">
        <v>101</v>
      </c>
      <c r="CI137">
        <v>3</v>
      </c>
      <c r="CJ137" t="s">
        <v>83</v>
      </c>
      <c r="CK137">
        <v>41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"080011286368"</f>
        <v>080011286368</v>
      </c>
      <c r="F138" s="3">
        <v>45533</v>
      </c>
      <c r="G138">
        <v>202505</v>
      </c>
      <c r="H138" t="s">
        <v>92</v>
      </c>
      <c r="I138" t="s">
        <v>93</v>
      </c>
      <c r="J138" t="s">
        <v>585</v>
      </c>
      <c r="K138" t="s">
        <v>78</v>
      </c>
      <c r="L138" t="s">
        <v>75</v>
      </c>
      <c r="M138" t="s">
        <v>76</v>
      </c>
      <c r="N138" t="s">
        <v>141</v>
      </c>
      <c r="O138" t="s">
        <v>82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47.3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0.3</v>
      </c>
      <c r="BJ138">
        <v>0.9</v>
      </c>
      <c r="BK138">
        <v>1</v>
      </c>
      <c r="BL138">
        <v>142.12</v>
      </c>
      <c r="BM138">
        <v>21.32</v>
      </c>
      <c r="BN138">
        <v>163.44</v>
      </c>
      <c r="BO138">
        <v>163.44</v>
      </c>
      <c r="BP138" t="s">
        <v>83</v>
      </c>
      <c r="BQ138" t="s">
        <v>142</v>
      </c>
      <c r="BR138" t="s">
        <v>586</v>
      </c>
      <c r="BS138" t="s">
        <v>83</v>
      </c>
      <c r="BY138">
        <v>4455.68</v>
      </c>
      <c r="BZ138" t="s">
        <v>88</v>
      </c>
      <c r="CC138" t="s">
        <v>76</v>
      </c>
      <c r="CD138">
        <v>2021</v>
      </c>
      <c r="CE138" t="s">
        <v>133</v>
      </c>
      <c r="CI138">
        <v>3</v>
      </c>
      <c r="CJ138" t="s">
        <v>83</v>
      </c>
      <c r="CK138">
        <v>41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"080011286926"</f>
        <v>080011286926</v>
      </c>
      <c r="F139" s="3">
        <v>45533</v>
      </c>
      <c r="G139">
        <v>202505</v>
      </c>
      <c r="H139" t="s">
        <v>295</v>
      </c>
      <c r="I139" t="s">
        <v>296</v>
      </c>
      <c r="J139" t="s">
        <v>587</v>
      </c>
      <c r="K139" t="s">
        <v>78</v>
      </c>
      <c r="L139" t="s">
        <v>196</v>
      </c>
      <c r="M139" t="s">
        <v>197</v>
      </c>
      <c r="N139" t="s">
        <v>588</v>
      </c>
      <c r="O139" t="s">
        <v>82</v>
      </c>
      <c r="P139" t="str">
        <f>"pp-NBL-03501 4501060854       "</f>
        <v xml:space="preserve">pp-NBL-03501 4501060854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316.45999999999998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12</v>
      </c>
      <c r="BI139">
        <v>153</v>
      </c>
      <c r="BJ139">
        <v>57.1</v>
      </c>
      <c r="BK139">
        <v>153</v>
      </c>
      <c r="BL139">
        <v>919.12</v>
      </c>
      <c r="BM139">
        <v>137.87</v>
      </c>
      <c r="BN139">
        <v>1056.99</v>
      </c>
      <c r="BO139">
        <v>1056.99</v>
      </c>
      <c r="BP139" t="s">
        <v>83</v>
      </c>
      <c r="BQ139" t="s">
        <v>589</v>
      </c>
      <c r="BR139" t="s">
        <v>590</v>
      </c>
      <c r="BS139" t="s">
        <v>83</v>
      </c>
      <c r="BY139">
        <v>285551.56</v>
      </c>
      <c r="BZ139" t="s">
        <v>88</v>
      </c>
      <c r="CC139" t="s">
        <v>197</v>
      </c>
      <c r="CD139">
        <v>9301</v>
      </c>
      <c r="CE139" t="s">
        <v>90</v>
      </c>
      <c r="CI139">
        <v>1</v>
      </c>
      <c r="CJ139" t="s">
        <v>83</v>
      </c>
      <c r="CK139">
        <v>41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"080011286932"</f>
        <v>080011286932</v>
      </c>
      <c r="F140" s="3">
        <v>45533</v>
      </c>
      <c r="G140">
        <v>202505</v>
      </c>
      <c r="H140" t="s">
        <v>295</v>
      </c>
      <c r="I140" t="s">
        <v>296</v>
      </c>
      <c r="J140" t="s">
        <v>587</v>
      </c>
      <c r="K140" t="s">
        <v>78</v>
      </c>
      <c r="L140" t="s">
        <v>79</v>
      </c>
      <c r="M140" t="s">
        <v>80</v>
      </c>
      <c r="N140" t="s">
        <v>588</v>
      </c>
      <c r="O140" t="s">
        <v>82</v>
      </c>
      <c r="P140" t="str">
        <f>"pp-NBL-03501 4501060854       "</f>
        <v xml:space="preserve">pp-NBL-03501 4501060854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398.37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15</v>
      </c>
      <c r="BI140">
        <v>194.1</v>
      </c>
      <c r="BJ140">
        <v>71</v>
      </c>
      <c r="BK140">
        <v>195</v>
      </c>
      <c r="BL140">
        <v>1155.5899999999999</v>
      </c>
      <c r="BM140">
        <v>173.34</v>
      </c>
      <c r="BN140">
        <v>1328.93</v>
      </c>
      <c r="BO140">
        <v>1328.93</v>
      </c>
      <c r="BP140" t="s">
        <v>83</v>
      </c>
      <c r="BQ140" t="s">
        <v>591</v>
      </c>
      <c r="BR140" t="s">
        <v>590</v>
      </c>
      <c r="BS140" t="s">
        <v>83</v>
      </c>
      <c r="BY140">
        <v>354768.94</v>
      </c>
      <c r="BZ140" t="s">
        <v>88</v>
      </c>
      <c r="CC140" t="s">
        <v>80</v>
      </c>
      <c r="CD140">
        <v>6045</v>
      </c>
      <c r="CE140" t="s">
        <v>90</v>
      </c>
      <c r="CI140">
        <v>3</v>
      </c>
      <c r="CJ140" t="s">
        <v>83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"080011286973"</f>
        <v>080011286973</v>
      </c>
      <c r="F141" s="3">
        <v>45533</v>
      </c>
      <c r="G141">
        <v>202505</v>
      </c>
      <c r="H141" t="s">
        <v>295</v>
      </c>
      <c r="I141" t="s">
        <v>296</v>
      </c>
      <c r="J141" t="s">
        <v>587</v>
      </c>
      <c r="K141" t="s">
        <v>78</v>
      </c>
      <c r="L141" t="s">
        <v>92</v>
      </c>
      <c r="M141" t="s">
        <v>93</v>
      </c>
      <c r="N141" t="s">
        <v>592</v>
      </c>
      <c r="O141" t="s">
        <v>82</v>
      </c>
      <c r="P141" t="str">
        <f>"pp-NBL-03502 4501060854       "</f>
        <v xml:space="preserve">pp-NBL-03502 4501060854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651.92999999999995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25</v>
      </c>
      <c r="BI141">
        <v>324.89999999999998</v>
      </c>
      <c r="BJ141">
        <v>117.5</v>
      </c>
      <c r="BK141">
        <v>325</v>
      </c>
      <c r="BL141">
        <v>1887.55</v>
      </c>
      <c r="BM141">
        <v>283.13</v>
      </c>
      <c r="BN141">
        <v>2170.6799999999998</v>
      </c>
      <c r="BO141">
        <v>2170.6799999999998</v>
      </c>
      <c r="BP141" t="s">
        <v>83</v>
      </c>
      <c r="BQ141" t="s">
        <v>593</v>
      </c>
      <c r="BR141" t="s">
        <v>590</v>
      </c>
      <c r="BS141" t="s">
        <v>83</v>
      </c>
      <c r="BY141">
        <v>587500.84</v>
      </c>
      <c r="BZ141" t="s">
        <v>88</v>
      </c>
      <c r="CC141" t="s">
        <v>93</v>
      </c>
      <c r="CD141">
        <v>7480</v>
      </c>
      <c r="CE141" t="s">
        <v>90</v>
      </c>
      <c r="CI141">
        <v>3</v>
      </c>
      <c r="CJ141" t="s">
        <v>83</v>
      </c>
      <c r="CK141">
        <v>41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"080011286992"</f>
        <v>080011286992</v>
      </c>
      <c r="F142" s="3">
        <v>45533</v>
      </c>
      <c r="G142">
        <v>202505</v>
      </c>
      <c r="H142" t="s">
        <v>295</v>
      </c>
      <c r="I142" t="s">
        <v>296</v>
      </c>
      <c r="J142" t="s">
        <v>587</v>
      </c>
      <c r="K142" t="s">
        <v>78</v>
      </c>
      <c r="L142" t="s">
        <v>94</v>
      </c>
      <c r="M142" t="s">
        <v>95</v>
      </c>
      <c r="N142" t="s">
        <v>594</v>
      </c>
      <c r="O142" t="s">
        <v>82</v>
      </c>
      <c r="P142" t="str">
        <f>"pp-NBL-03501 4501058923       "</f>
        <v xml:space="preserve">pp-NBL-03501 4501058923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648.03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25</v>
      </c>
      <c r="BI142">
        <v>322.39999999999998</v>
      </c>
      <c r="BJ142">
        <v>116.8</v>
      </c>
      <c r="BK142">
        <v>323</v>
      </c>
      <c r="BL142">
        <v>1876.29</v>
      </c>
      <c r="BM142">
        <v>281.44</v>
      </c>
      <c r="BN142">
        <v>2157.73</v>
      </c>
      <c r="BO142">
        <v>2157.73</v>
      </c>
      <c r="BP142" t="s">
        <v>83</v>
      </c>
      <c r="BQ142" t="s">
        <v>595</v>
      </c>
      <c r="BR142" t="s">
        <v>590</v>
      </c>
      <c r="BS142" t="s">
        <v>83</v>
      </c>
      <c r="BY142">
        <v>583977.27</v>
      </c>
      <c r="BZ142" t="s">
        <v>88</v>
      </c>
      <c r="CC142" t="s">
        <v>95</v>
      </c>
      <c r="CD142">
        <v>4051</v>
      </c>
      <c r="CE142" t="s">
        <v>90</v>
      </c>
      <c r="CI142">
        <v>1</v>
      </c>
      <c r="CJ142" t="s">
        <v>83</v>
      </c>
      <c r="CK142">
        <v>41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"009942837894"</f>
        <v>009942837894</v>
      </c>
      <c r="F143" s="3">
        <v>45533</v>
      </c>
      <c r="G143">
        <v>202505</v>
      </c>
      <c r="H143" t="s">
        <v>75</v>
      </c>
      <c r="I143" t="s">
        <v>76</v>
      </c>
      <c r="J143" t="s">
        <v>110</v>
      </c>
      <c r="K143" t="s">
        <v>78</v>
      </c>
      <c r="L143" t="s">
        <v>196</v>
      </c>
      <c r="M143" t="s">
        <v>197</v>
      </c>
      <c r="N143" t="s">
        <v>444</v>
      </c>
      <c r="O143" t="s">
        <v>104</v>
      </c>
      <c r="P143" t="str">
        <f>"11902270FM 46004F             "</f>
        <v xml:space="preserve">11902270FM 46004F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24.46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70.61</v>
      </c>
      <c r="BM143">
        <v>10.59</v>
      </c>
      <c r="BN143">
        <v>81.2</v>
      </c>
      <c r="BO143">
        <v>81.2</v>
      </c>
      <c r="BQ143" t="s">
        <v>596</v>
      </c>
      <c r="BR143" t="s">
        <v>597</v>
      </c>
      <c r="BS143" t="s">
        <v>83</v>
      </c>
      <c r="BY143">
        <v>1056</v>
      </c>
      <c r="BZ143" t="s">
        <v>108</v>
      </c>
      <c r="CC143" t="s">
        <v>197</v>
      </c>
      <c r="CD143">
        <v>9301</v>
      </c>
      <c r="CE143" t="s">
        <v>101</v>
      </c>
      <c r="CI143">
        <v>1</v>
      </c>
      <c r="CJ143" t="s">
        <v>83</v>
      </c>
      <c r="CK143">
        <v>21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"080011287125"</f>
        <v>080011287125</v>
      </c>
      <c r="F144" s="3">
        <v>45533</v>
      </c>
      <c r="G144">
        <v>202505</v>
      </c>
      <c r="H144" t="s">
        <v>92</v>
      </c>
      <c r="I144" t="s">
        <v>93</v>
      </c>
      <c r="J144" t="s">
        <v>598</v>
      </c>
      <c r="K144" t="s">
        <v>78</v>
      </c>
      <c r="L144" t="s">
        <v>295</v>
      </c>
      <c r="M144" t="s">
        <v>296</v>
      </c>
      <c r="N144" t="s">
        <v>599</v>
      </c>
      <c r="O144" t="s">
        <v>104</v>
      </c>
      <c r="P144" t="str">
        <f>"X                             "</f>
        <v xml:space="preserve">X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158.9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8.5</v>
      </c>
      <c r="BJ144">
        <v>12.8</v>
      </c>
      <c r="BK144">
        <v>13</v>
      </c>
      <c r="BL144">
        <v>458.71</v>
      </c>
      <c r="BM144">
        <v>68.81</v>
      </c>
      <c r="BN144">
        <v>527.52</v>
      </c>
      <c r="BO144">
        <v>527.52</v>
      </c>
      <c r="BP144" t="s">
        <v>600</v>
      </c>
      <c r="BQ144" t="s">
        <v>601</v>
      </c>
      <c r="BR144" t="s">
        <v>602</v>
      </c>
      <c r="BS144" s="3">
        <v>45534</v>
      </c>
      <c r="BT144" s="4">
        <v>0.40694444444444444</v>
      </c>
      <c r="BU144" t="s">
        <v>603</v>
      </c>
      <c r="BV144" t="s">
        <v>87</v>
      </c>
      <c r="BY144">
        <v>63952.84</v>
      </c>
      <c r="BZ144" t="s">
        <v>108</v>
      </c>
      <c r="CA144" t="s">
        <v>604</v>
      </c>
      <c r="CC144" t="s">
        <v>296</v>
      </c>
      <c r="CD144">
        <v>1682</v>
      </c>
      <c r="CE144" t="s">
        <v>133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"009944391319"</f>
        <v>009944391319</v>
      </c>
      <c r="F145" s="3">
        <v>45533</v>
      </c>
      <c r="G145">
        <v>202505</v>
      </c>
      <c r="H145" t="s">
        <v>92</v>
      </c>
      <c r="I145" t="s">
        <v>93</v>
      </c>
      <c r="J145" t="s">
        <v>294</v>
      </c>
      <c r="K145" t="s">
        <v>78</v>
      </c>
      <c r="L145" t="s">
        <v>189</v>
      </c>
      <c r="M145" t="s">
        <v>190</v>
      </c>
      <c r="N145" t="s">
        <v>605</v>
      </c>
      <c r="O145" t="s">
        <v>82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10.7</v>
      </c>
      <c r="BJ145">
        <v>20.9</v>
      </c>
      <c r="BK145">
        <v>21</v>
      </c>
      <c r="BL145">
        <v>175.9</v>
      </c>
      <c r="BM145">
        <v>26.39</v>
      </c>
      <c r="BN145">
        <v>202.29</v>
      </c>
      <c r="BO145">
        <v>202.29</v>
      </c>
      <c r="BQ145" t="s">
        <v>606</v>
      </c>
      <c r="BR145" t="s">
        <v>607</v>
      </c>
      <c r="BS145" t="s">
        <v>83</v>
      </c>
      <c r="BY145">
        <v>104378.63</v>
      </c>
      <c r="BZ145" t="s">
        <v>88</v>
      </c>
      <c r="CC145" t="s">
        <v>190</v>
      </c>
      <c r="CD145">
        <v>3201</v>
      </c>
      <c r="CE145" t="s">
        <v>101</v>
      </c>
      <c r="CI145">
        <v>4</v>
      </c>
      <c r="CJ145" t="s">
        <v>83</v>
      </c>
      <c r="CK145">
        <v>41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"009943425780"</f>
        <v>009943425780</v>
      </c>
      <c r="F146" s="3">
        <v>45533</v>
      </c>
      <c r="G146">
        <v>202505</v>
      </c>
      <c r="H146" t="s">
        <v>75</v>
      </c>
      <c r="I146" t="s">
        <v>76</v>
      </c>
      <c r="J146" t="s">
        <v>110</v>
      </c>
      <c r="K146" t="s">
        <v>78</v>
      </c>
      <c r="L146" t="s">
        <v>92</v>
      </c>
      <c r="M146" t="s">
        <v>93</v>
      </c>
      <c r="N146" t="s">
        <v>212</v>
      </c>
      <c r="O146" t="s">
        <v>104</v>
      </c>
      <c r="P146" t="str">
        <f>"11005506HR 460040             "</f>
        <v xml:space="preserve">11005506HR 460040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180.87</v>
      </c>
      <c r="AN146">
        <v>0</v>
      </c>
      <c r="AO146">
        <v>0</v>
      </c>
      <c r="AP146">
        <v>0</v>
      </c>
      <c r="AQ146">
        <v>24.46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0.3</v>
      </c>
      <c r="BK146">
        <v>1</v>
      </c>
      <c r="BL146">
        <v>251.48</v>
      </c>
      <c r="BM146">
        <v>37.72</v>
      </c>
      <c r="BN146">
        <v>289.2</v>
      </c>
      <c r="BO146">
        <v>289.2</v>
      </c>
      <c r="BP146" t="s">
        <v>537</v>
      </c>
      <c r="BQ146" t="s">
        <v>608</v>
      </c>
      <c r="BR146" t="s">
        <v>609</v>
      </c>
      <c r="BS146" t="s">
        <v>83</v>
      </c>
      <c r="BY146">
        <v>1496</v>
      </c>
      <c r="BZ146" t="s">
        <v>293</v>
      </c>
      <c r="CC146" t="s">
        <v>93</v>
      </c>
      <c r="CD146">
        <v>7915</v>
      </c>
      <c r="CE146" t="s">
        <v>101</v>
      </c>
      <c r="CI146">
        <v>1</v>
      </c>
      <c r="CJ146" t="s">
        <v>83</v>
      </c>
      <c r="CK146">
        <v>21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"009943430662"</f>
        <v>009943430662</v>
      </c>
      <c r="F147" s="3">
        <v>45533</v>
      </c>
      <c r="G147">
        <v>202505</v>
      </c>
      <c r="H147" t="s">
        <v>75</v>
      </c>
      <c r="I147" t="s">
        <v>76</v>
      </c>
      <c r="J147" t="s">
        <v>110</v>
      </c>
      <c r="K147" t="s">
        <v>78</v>
      </c>
      <c r="L147" t="s">
        <v>169</v>
      </c>
      <c r="M147" t="s">
        <v>170</v>
      </c>
      <c r="N147" t="s">
        <v>171</v>
      </c>
      <c r="O147" t="s">
        <v>82</v>
      </c>
      <c r="P147" t="str">
        <f>"18252430FS 460040             "</f>
        <v xml:space="preserve">18252430FS 460040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47.3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142.12</v>
      </c>
      <c r="BM147">
        <v>21.32</v>
      </c>
      <c r="BN147">
        <v>163.44</v>
      </c>
      <c r="BO147">
        <v>163.44</v>
      </c>
      <c r="BQ147" t="s">
        <v>610</v>
      </c>
      <c r="BR147" t="s">
        <v>611</v>
      </c>
      <c r="BS147" t="s">
        <v>83</v>
      </c>
      <c r="BY147">
        <v>816</v>
      </c>
      <c r="BZ147" t="s">
        <v>88</v>
      </c>
      <c r="CC147" t="s">
        <v>170</v>
      </c>
      <c r="CD147">
        <v>4300</v>
      </c>
      <c r="CE147" t="s">
        <v>101</v>
      </c>
      <c r="CI147">
        <v>1</v>
      </c>
      <c r="CJ147" t="s">
        <v>83</v>
      </c>
      <c r="CK147">
        <v>41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"009944391318"</f>
        <v>009944391318</v>
      </c>
      <c r="F148" s="3">
        <v>45533</v>
      </c>
      <c r="G148">
        <v>202505</v>
      </c>
      <c r="H148" t="s">
        <v>92</v>
      </c>
      <c r="I148" t="s">
        <v>93</v>
      </c>
      <c r="J148" t="s">
        <v>294</v>
      </c>
      <c r="K148" t="s">
        <v>78</v>
      </c>
      <c r="L148" t="s">
        <v>75</v>
      </c>
      <c r="M148" t="s">
        <v>76</v>
      </c>
      <c r="N148" t="s">
        <v>612</v>
      </c>
      <c r="O148" t="s">
        <v>82</v>
      </c>
      <c r="P148" t="str">
        <f>"MT CPT                        "</f>
        <v xml:space="preserve">MT CPT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47.3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1.4</v>
      </c>
      <c r="BJ148">
        <v>2.2999999999999998</v>
      </c>
      <c r="BK148">
        <v>3</v>
      </c>
      <c r="BL148">
        <v>142.12</v>
      </c>
      <c r="BM148">
        <v>21.32</v>
      </c>
      <c r="BN148">
        <v>163.44</v>
      </c>
      <c r="BO148">
        <v>163.44</v>
      </c>
      <c r="BQ148" t="s">
        <v>613</v>
      </c>
      <c r="BR148" t="s">
        <v>97</v>
      </c>
      <c r="BS148" t="s">
        <v>83</v>
      </c>
      <c r="BY148">
        <v>11332.91</v>
      </c>
      <c r="BZ148" t="s">
        <v>88</v>
      </c>
      <c r="CC148" t="s">
        <v>76</v>
      </c>
      <c r="CD148">
        <v>2000</v>
      </c>
      <c r="CE148" t="s">
        <v>101</v>
      </c>
      <c r="CI148">
        <v>3</v>
      </c>
      <c r="CJ148" t="s">
        <v>83</v>
      </c>
      <c r="CK148">
        <v>41</v>
      </c>
      <c r="CL14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sdrascd7-IESANPA137203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2024-08-30T09:49:29Z</dcterms:created>
  <dcterms:modified xsi:type="dcterms:W3CDTF">2024-08-30T09:49:45Z</dcterms:modified>
</cp:coreProperties>
</file>