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200" windowWidth="19155" windowHeight="6870"/>
  </bookViews>
  <sheets>
    <sheet name="sdrascd7-IEHAZMA130276" sheetId="1" r:id="rId1"/>
  </sheets>
  <calcPr calcId="145621"/>
</workbook>
</file>

<file path=xl/calcChain.xml><?xml version="1.0" encoding="utf-8"?>
<calcChain xmlns="http://schemas.openxmlformats.org/spreadsheetml/2006/main">
  <c r="P40" i="1" l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<sst xmlns="http://schemas.openxmlformats.org/spreadsheetml/2006/main" count="869" uniqueCount="279">
  <si>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</si>
  <si>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</si>
  <si>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</si>
  <si>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</si>
  <si>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</si>
  <si>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</si>
  <si>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</si>
  <si>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</si>
  <si>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</si>
  <si>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</si>
  <si>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</si>
  <si>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</si>
  <si>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</si>
  <si>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</si>
  <si>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</si>
  <si>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</si>
  <si>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</si>
  <si>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</si>
  <si>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</si>
  <si>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</si>
  <si>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</si>
  <si>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</si>
  <si>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</si>
  <si>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</si>
  <si>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</si>
  <si>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</si>
  <si>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</si>
  <si>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</si>
  <si>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</si>
  <si>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</si>
  <si>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</si>
  <si>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</si>
  <si>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</si>
  <si>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</si>
  <si>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</si>
  <si>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</si>
  <si>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</si>
  <si>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</si>
  <si>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</si>
  <si>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</si>
  <si>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</si>
  <si>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</si>
  <si>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</si>
  <si>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</si>
  <si>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</si>
  <si>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</si>
  <si>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</si>
  <si>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</si>
  <si>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</si>
  <si>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</si>
  <si>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</si>
  <si>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</si>
  <si>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</si>
  <si>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</si>
  <si>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</si>
  <si>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</si>
  <si>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</si>
  <si>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</si>
  <si>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</si>
  <si>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</si>
  <si>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</si>
  <si>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</si>
  <si>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</si>
  <si>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</si>
  <si>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</si>
  <si>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</si>
  <si>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</si>
  <si>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</si>
  <si>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</si>
  <si>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</si>
  <si>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</si>
  <si>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</si>
  <si>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</si>
  <si>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</si>
  <si>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</si>
  <si>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CAPET</t>
  </si>
  <si>
    <t>CAPE TOWN</t>
  </si>
  <si>
    <t xml:space="preserve">PRIONTEX                           </t>
  </si>
  <si>
    <t xml:space="preserve">                                   </t>
  </si>
  <si>
    <t>PIET2</t>
  </si>
  <si>
    <t>PIETERSBURG</t>
  </si>
  <si>
    <t xml:space="preserve">LIMPOPO MEDICLINIC PHARMACY        </t>
  </si>
  <si>
    <t>DBC</t>
  </si>
  <si>
    <t>CAREL ROSSOUW</t>
  </si>
  <si>
    <t>SHAMIL</t>
  </si>
  <si>
    <t>Thabo</t>
  </si>
  <si>
    <t>yes</t>
  </si>
  <si>
    <t>FUE / doc</t>
  </si>
  <si>
    <t>POD received from cell 0785331999 M</t>
  </si>
  <si>
    <t>PARCEL</t>
  </si>
  <si>
    <t>no</t>
  </si>
  <si>
    <t>EAST</t>
  </si>
  <si>
    <t>EAST LONDON</t>
  </si>
  <si>
    <t xml:space="preserve">AVI                                </t>
  </si>
  <si>
    <t>PORT3</t>
  </si>
  <si>
    <t>PORT ELIZABETH</t>
  </si>
  <si>
    <t>ON1</t>
  </si>
  <si>
    <t>MARY</t>
  </si>
  <si>
    <t>LEON</t>
  </si>
  <si>
    <t>mary</t>
  </si>
  <si>
    <t>FUE / DOC</t>
  </si>
  <si>
    <t>POD received from cell 0843582707 M</t>
  </si>
  <si>
    <t>MIDRA</t>
  </si>
  <si>
    <t>MIDRAND</t>
  </si>
  <si>
    <t xml:space="preserve">PRIONTEX SA                        </t>
  </si>
  <si>
    <t>DURBA</t>
  </si>
  <si>
    <t>DURBAN</t>
  </si>
  <si>
    <t xml:space="preserve">PRIONTEX DBN                       </t>
  </si>
  <si>
    <t>MAAS PILLAY</t>
  </si>
  <si>
    <t>EDGARS</t>
  </si>
  <si>
    <t>phumie</t>
  </si>
  <si>
    <t>POD received from cell 0763784726 M</t>
  </si>
  <si>
    <t>AMANZ</t>
  </si>
  <si>
    <t>AMANZIMTOTI</t>
  </si>
  <si>
    <t xml:space="preserve">PVT                                </t>
  </si>
  <si>
    <t>RANDB</t>
  </si>
  <si>
    <t>RANDBURG</t>
  </si>
  <si>
    <t>PVT</t>
  </si>
  <si>
    <t>BENEOLICT CELE</t>
  </si>
  <si>
    <t>Boris</t>
  </si>
  <si>
    <t>POD received from cell 0742059629 M</t>
  </si>
  <si>
    <t>UMHLA</t>
  </si>
  <si>
    <t>UMHLANGA ROCKS</t>
  </si>
  <si>
    <t xml:space="preserve">PRIOTEX                            </t>
  </si>
  <si>
    <t>SUE</t>
  </si>
  <si>
    <t>PETER</t>
  </si>
  <si>
    <t>pummy</t>
  </si>
  <si>
    <t>POD received from cell 0744435413 M</t>
  </si>
  <si>
    <t xml:space="preserve">PRIONTEX JHB                       </t>
  </si>
  <si>
    <t>SAKHILE MKHIZE</t>
  </si>
  <si>
    <t>RENE ROBIN</t>
  </si>
  <si>
    <t>kholo</t>
  </si>
  <si>
    <t>POD received from cell 0833616148 M</t>
  </si>
  <si>
    <t xml:space="preserve">AVI FIELD MARKETING                </t>
  </si>
  <si>
    <t>GEORG</t>
  </si>
  <si>
    <t>GEORGE</t>
  </si>
  <si>
    <t>TANYA HOTME</t>
  </si>
  <si>
    <t>MARY GROOTBOOM</t>
  </si>
  <si>
    <t xml:space="preserve">tanya                         </t>
  </si>
  <si>
    <t xml:space="preserve">                                        </t>
  </si>
  <si>
    <t>CHANTEL MYBURGH</t>
  </si>
  <si>
    <t>CANDICE</t>
  </si>
  <si>
    <t>dale</t>
  </si>
  <si>
    <t>MAGS</t>
  </si>
  <si>
    <t>phummy</t>
  </si>
  <si>
    <t xml:space="preserve">FRESENIUS KABI MAN SA              </t>
  </si>
  <si>
    <t>YOLANDE V GRENNEN</t>
  </si>
  <si>
    <t>MERLIN</t>
  </si>
  <si>
    <t xml:space="preserve">PRIOTEX SA                         </t>
  </si>
  <si>
    <t>JERRY</t>
  </si>
  <si>
    <t>colleen</t>
  </si>
  <si>
    <t>POD received from cell 0760754539 M</t>
  </si>
  <si>
    <t xml:space="preserve">phummy                        </t>
  </si>
  <si>
    <t xml:space="preserve">POD received from cell 0744435413 M     </t>
  </si>
  <si>
    <t>JOHAN</t>
  </si>
  <si>
    <t>JOHANNESBURG</t>
  </si>
  <si>
    <t xml:space="preserve">PROCENTER SA                       </t>
  </si>
  <si>
    <t xml:space="preserve">PRIENTER SA                        </t>
  </si>
  <si>
    <t>Split shipment</t>
  </si>
  <si>
    <t>lep</t>
  </si>
  <si>
    <t>CSH / FUE / doc</t>
  </si>
  <si>
    <t xml:space="preserve">AVI NATIONAL BRANDS                </t>
  </si>
  <si>
    <t>STANF</t>
  </si>
  <si>
    <t>STANDFORD</t>
  </si>
  <si>
    <t xml:space="preserve">I J LIMITED                        </t>
  </si>
  <si>
    <t>LUVUYO SEPTEMBER</t>
  </si>
  <si>
    <t>CHANELLE OGLE</t>
  </si>
  <si>
    <t>Luvuyo</t>
  </si>
  <si>
    <t>POD received from cell 0631438015 M</t>
  </si>
  <si>
    <t>MOSSE</t>
  </si>
  <si>
    <t>MOSSEL BAY</t>
  </si>
  <si>
    <t xml:space="preserve">BARTLIESKOP PVT GAME RESERVE       </t>
  </si>
  <si>
    <t>CHARNE LIEBENBERG</t>
  </si>
  <si>
    <t>SINDISWA</t>
  </si>
  <si>
    <t xml:space="preserve">delani                        </t>
  </si>
  <si>
    <t xml:space="preserve">AVI NBL                            </t>
  </si>
  <si>
    <t>LEIGH-ANNE COLEMAN</t>
  </si>
  <si>
    <t>AMLA KHAN</t>
  </si>
  <si>
    <t>methembe</t>
  </si>
  <si>
    <t>POD received from cell 0729564722 M</t>
  </si>
  <si>
    <t>DOC / FUE / INS</t>
  </si>
  <si>
    <t xml:space="preserve">PRIONTEX MICROCHEM                 </t>
  </si>
  <si>
    <t>CARLA</t>
  </si>
  <si>
    <t>ABDUL GHAALIEB</t>
  </si>
  <si>
    <t>carla</t>
  </si>
  <si>
    <t xml:space="preserve">PRIONTEX S.A.                      </t>
  </si>
  <si>
    <t>SHERWYN</t>
  </si>
  <si>
    <t>Jerry</t>
  </si>
  <si>
    <t>HND / FUE / doc</t>
  </si>
  <si>
    <t>KRUGE</t>
  </si>
  <si>
    <t>KRUGERSDORP</t>
  </si>
  <si>
    <t xml:space="preserve">JOLENE SMITH                       </t>
  </si>
  <si>
    <t>TARIN</t>
  </si>
  <si>
    <t>SIGNATURE</t>
  </si>
  <si>
    <t xml:space="preserve">AVI NATIONAL BRANDS LTD            </t>
  </si>
  <si>
    <t xml:space="preserve">I   J LTD                          </t>
  </si>
  <si>
    <t>TEGAN CHRISTIE</t>
  </si>
  <si>
    <t>RULIEN KASSELMAN</t>
  </si>
  <si>
    <t>Vuyiseka</t>
  </si>
  <si>
    <t>VERUL</t>
  </si>
  <si>
    <t>VERULAM</t>
  </si>
  <si>
    <t>LUNGELO DLAMINI</t>
  </si>
  <si>
    <t>ROBIN RENE</t>
  </si>
  <si>
    <t>lungelo</t>
  </si>
  <si>
    <t>Late Linehaul Delayed Beyond Skynet Control</t>
  </si>
  <si>
    <t>les</t>
  </si>
  <si>
    <t>HND / FUE / DOC</t>
  </si>
  <si>
    <t>POD received from cell 0738659640 M</t>
  </si>
  <si>
    <t>ZAMASHENGE BUTHELEZI</t>
  </si>
  <si>
    <t>ROBIN</t>
  </si>
  <si>
    <t>buthelezi</t>
  </si>
  <si>
    <t>PIET1</t>
  </si>
  <si>
    <t>PIETERMARITZBURG</t>
  </si>
  <si>
    <t xml:space="preserve">P V T                              </t>
  </si>
  <si>
    <t>PAARL</t>
  </si>
  <si>
    <t>ON2</t>
  </si>
  <si>
    <t>ALIX CLARK</t>
  </si>
  <si>
    <t>Lenford</t>
  </si>
  <si>
    <t>jam</t>
  </si>
  <si>
    <t>POD received from cell 0730260841 M</t>
  </si>
  <si>
    <t>BRYONY CLARK</t>
  </si>
  <si>
    <t>Lendford</t>
  </si>
  <si>
    <t>KEMPT</t>
  </si>
  <si>
    <t>KEMPTON PARK</t>
  </si>
  <si>
    <t xml:space="preserve">SMITH POWER EQUIPMENT              </t>
  </si>
  <si>
    <t>SOME2</t>
  </si>
  <si>
    <t>SOMERSET WEST</t>
  </si>
  <si>
    <t xml:space="preserve">Smith Power                        </t>
  </si>
  <si>
    <t>?</t>
  </si>
  <si>
    <t>Albert Lombard</t>
  </si>
  <si>
    <t>Vusi  Michael</t>
  </si>
  <si>
    <t xml:space="preserve">jian                          </t>
  </si>
  <si>
    <t>EAR / FUE / DOC</t>
  </si>
  <si>
    <t xml:space="preserve">POD received from cell 0640882767 M     </t>
  </si>
  <si>
    <t>Box</t>
  </si>
  <si>
    <t xml:space="preserve">SANJMED                            </t>
  </si>
  <si>
    <t>N A</t>
  </si>
  <si>
    <t xml:space="preserve">ELDIARIO TRADERS T A PRIONTEX      </t>
  </si>
  <si>
    <t>NICO</t>
  </si>
  <si>
    <t>jacques</t>
  </si>
  <si>
    <t>VERWO</t>
  </si>
  <si>
    <t>CENTURION</t>
  </si>
  <si>
    <t xml:space="preserve">SMARTSCREEN                        </t>
  </si>
  <si>
    <t>FRONT DESK</t>
  </si>
  <si>
    <t>ATESHA</t>
  </si>
  <si>
    <t>BRENDA</t>
  </si>
  <si>
    <t>POD received from cell 0799731759 M</t>
  </si>
  <si>
    <t xml:space="preserve">WITBOS VETERINARY CLINI            </t>
  </si>
  <si>
    <t>INGRID</t>
  </si>
  <si>
    <t>Sharon</t>
  </si>
  <si>
    <t>POD received from cell 0607554553 M</t>
  </si>
  <si>
    <t>SEKELELWA MGQWANC</t>
  </si>
  <si>
    <t>Sylvia</t>
  </si>
  <si>
    <t xml:space="preserve">priontex durban                    </t>
  </si>
  <si>
    <t>sue</t>
  </si>
  <si>
    <t>chelin</t>
  </si>
  <si>
    <t>maggie</t>
  </si>
  <si>
    <t>WHITE</t>
  </si>
  <si>
    <t>WHITE RIVER</t>
  </si>
  <si>
    <t xml:space="preserve">AVI FIELDMARKETING                 </t>
  </si>
  <si>
    <t xml:space="preserve">AVI FIELD MARKERTING               </t>
  </si>
  <si>
    <t>NANIE</t>
  </si>
  <si>
    <t>MZWANDILE</t>
  </si>
  <si>
    <t>nonhlanhla</t>
  </si>
  <si>
    <t>POD received from cell 0648984486 M</t>
  </si>
  <si>
    <t>SIKELELWA</t>
  </si>
  <si>
    <t>HAILLEE</t>
  </si>
  <si>
    <t>BLOE1</t>
  </si>
  <si>
    <t>BLOEMFONTEIN</t>
  </si>
  <si>
    <t xml:space="preserve">AVI FIELD MARKETING-FREE STATE     </t>
  </si>
  <si>
    <t>MAGS PILLAY</t>
  </si>
  <si>
    <t>BATHINI</t>
  </si>
  <si>
    <t>mbali</t>
  </si>
  <si>
    <t xml:space="preserve">MIE KROU                           </t>
  </si>
  <si>
    <t>MORNE</t>
  </si>
  <si>
    <t>mapula</t>
  </si>
  <si>
    <t xml:space="preserve">AVIFILED MARKETNG                  </t>
  </si>
  <si>
    <t>ZIYAAD</t>
  </si>
  <si>
    <t>ziyaad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</si>
</sst>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0"/>
  <sheetViews>
    <sheetView tabSelected="1" topLeftCell="A13" workbookViewId="0">
      <selection activeCell="B34" sqref="B34"/>
    </sheetView>
  </sheetViews>
  <sheetFormatPr defaultRowHeight="12.75" x14ac:dyDescent="0.2"/>
  <cols>
    <col min="1" max="1" width="7.28515625" style="3" bestFit="1" customWidth="1"/>
    <col min="2" max="2" width="32.140625" style="3" bestFit="1" customWidth="1"/>
    <col min="3" max="3" width="5.42578125" style="3" bestFit="1" customWidth="1"/>
    <col min="4" max="4" width="7.5703125" style="3" bestFit="1" customWidth="1"/>
    <col min="5" max="5" width="15.140625" style="3" bestFit="1" customWidth="1"/>
    <col min="6" max="6" width="10.42578125" style="3" bestFit="1" customWidth="1"/>
    <col min="7" max="7" width="7" style="3" bestFit="1" customWidth="1"/>
    <col min="8" max="8" width="7.140625" style="3" bestFit="1" customWidth="1"/>
    <col min="9" max="9" width="23.7109375" style="3" bestFit="1" customWidth="1"/>
    <col min="10" max="10" width="30.85546875" style="3" bestFit="1" customWidth="1"/>
    <col min="11" max="11" width="16.140625" style="3" bestFit="1" customWidth="1"/>
    <col min="12" max="12" width="7.5703125" style="3" bestFit="1" customWidth="1"/>
    <col min="13" max="13" width="23.7109375" style="3" bestFit="1" customWidth="1"/>
    <col min="14" max="14" width="33.140625" style="3" bestFit="1" customWidth="1"/>
    <col min="15" max="15" width="4.42578125" style="3" bestFit="1" customWidth="1"/>
    <col min="16" max="16" width="29.28515625" style="3" bestFit="1" customWidth="1"/>
    <col min="17" max="17" width="4.5703125" style="3" bestFit="1" customWidth="1"/>
    <col min="18" max="18" width="4.7109375" style="3" bestFit="1" customWidth="1"/>
    <col min="19" max="19" width="5.140625" style="3" bestFit="1" customWidth="1"/>
    <col min="20" max="20" width="4.7109375" style="3" bestFit="1" customWidth="1"/>
    <col min="21" max="21" width="4.85546875" style="3" bestFit="1" customWidth="1"/>
    <col min="22" max="22" width="4.7109375" style="3" bestFit="1" customWidth="1"/>
    <col min="23" max="23" width="4.85546875" style="3" bestFit="1" customWidth="1"/>
    <col min="24" max="24" width="4.7109375" style="3" bestFit="1" customWidth="1"/>
    <col min="25" max="25" width="4.85546875" style="3" bestFit="1" customWidth="1"/>
    <col min="26" max="26" width="4.7109375" style="3" bestFit="1" customWidth="1"/>
    <col min="27" max="27" width="4.5703125" style="3" bestFit="1" customWidth="1"/>
    <col min="28" max="28" width="4.7109375" style="3" bestFit="1" customWidth="1"/>
    <col min="29" max="29" width="4.5703125" style="3" bestFit="1" customWidth="1"/>
    <col min="30" max="30" width="4.7109375" style="3" bestFit="1" customWidth="1"/>
    <col min="31" max="31" width="4.85546875" style="3" bestFit="1" customWidth="1"/>
    <col min="32" max="32" width="4.7109375" style="3" bestFit="1" customWidth="1"/>
    <col min="33" max="33" width="7" style="3" bestFit="1" customWidth="1"/>
    <col min="34" max="34" width="4.7109375" style="3" bestFit="1" customWidth="1"/>
    <col min="35" max="35" width="5" style="3" bestFit="1" customWidth="1"/>
    <col min="36" max="36" width="4.7109375" style="3" bestFit="1" customWidth="1"/>
    <col min="37" max="37" width="9" style="3" bestFit="1" customWidth="1"/>
    <col min="38" max="40" width="4.7109375" style="3" bestFit="1" customWidth="1"/>
    <col min="41" max="41" width="4.5703125" style="3" bestFit="1" customWidth="1"/>
    <col min="42" max="42" width="4.7109375" style="3" bestFit="1" customWidth="1"/>
    <col min="43" max="43" width="5" style="3" bestFit="1" customWidth="1"/>
    <col min="44" max="44" width="4.7109375" style="3" bestFit="1" customWidth="1"/>
    <col min="45" max="45" width="3.85546875" style="3" bestFit="1" customWidth="1"/>
    <col min="46" max="46" width="4.7109375" style="3" bestFit="1" customWidth="1"/>
    <col min="47" max="47" width="4.140625" style="3" bestFit="1" customWidth="1"/>
    <col min="48" max="48" width="4.7109375" style="3" bestFit="1" customWidth="1"/>
    <col min="49" max="49" width="4.140625" style="3" bestFit="1" customWidth="1"/>
    <col min="50" max="50" width="4.7109375" style="3" bestFit="1" customWidth="1"/>
    <col min="51" max="51" width="4.42578125" style="3" bestFit="1" customWidth="1"/>
    <col min="52" max="52" width="4.7109375" style="3" bestFit="1" customWidth="1"/>
    <col min="53" max="53" width="4.85546875" style="3" bestFit="1" customWidth="1"/>
    <col min="54" max="54" width="4.7109375" style="3" bestFit="1" customWidth="1"/>
    <col min="55" max="55" width="4.85546875" style="3" bestFit="1" customWidth="1"/>
    <col min="56" max="56" width="4.7109375" style="3" bestFit="1" customWidth="1"/>
    <col min="57" max="57" width="4.5703125" style="3" bestFit="1" customWidth="1"/>
    <col min="58" max="58" width="4.7109375" style="3" bestFit="1" customWidth="1"/>
    <col min="59" max="59" width="8.42578125" style="3" bestFit="1" customWidth="1"/>
    <col min="60" max="60" width="5.42578125" style="3" bestFit="1" customWidth="1"/>
    <col min="61" max="61" width="7.140625" style="3" bestFit="1" customWidth="1"/>
    <col min="62" max="62" width="7.42578125" style="3" bestFit="1" customWidth="1"/>
    <col min="63" max="63" width="8" style="3" bestFit="1" customWidth="1"/>
    <col min="64" max="64" width="10" style="3" bestFit="1" customWidth="1"/>
    <col min="65" max="67" width="9" style="3" bestFit="1" customWidth="1"/>
    <col min="68" max="68" width="49.85546875" style="3" bestFit="1" customWidth="1"/>
    <col min="69" max="69" width="28.42578125" style="3" bestFit="1" customWidth="1"/>
    <col min="70" max="70" width="22" style="3" bestFit="1" customWidth="1"/>
    <col min="71" max="71" width="10.42578125" style="3" bestFit="1" customWidth="1"/>
    <col min="72" max="72" width="5.5703125" style="3" bestFit="1" customWidth="1"/>
    <col min="73" max="73" width="27.42578125" style="3" bestFit="1" customWidth="1"/>
    <col min="74" max="74" width="5" style="3" bestFit="1" customWidth="1"/>
    <col min="75" max="75" width="36.7109375" style="3" bestFit="1" customWidth="1"/>
    <col min="76" max="76" width="8.140625" style="3" bestFit="1" customWidth="1"/>
    <col min="77" max="77" width="11" style="3" bestFit="1" customWidth="1"/>
    <col min="78" max="78" width="14" style="3" bestFit="1" customWidth="1"/>
    <col min="79" max="79" width="35.140625" style="3" bestFit="1" customWidth="1"/>
    <col min="80" max="80" width="8.85546875" style="3" bestFit="1" customWidth="1"/>
    <col min="81" max="81" width="23.7109375" style="3" bestFit="1" customWidth="1"/>
    <col min="82" max="82" width="6.5703125" style="3" bestFit="1" customWidth="1"/>
    <col min="83" max="83" width="34" style="3" bestFit="1" customWidth="1"/>
    <col min="84" max="84" width="10.42578125" style="3" bestFit="1" customWidth="1"/>
    <col min="85" max="85" width="6.5703125" style="3" bestFit="1" customWidth="1"/>
    <col min="86" max="86" width="9.140625" style="3"/>
    <col min="87" max="87" width="6.7109375" style="3" bestFit="1" customWidth="1"/>
    <col min="88" max="88" width="7.5703125" style="3" bestFit="1" customWidth="1"/>
    <col min="89" max="89" width="5.140625" style="3" bestFit="1" customWidth="1"/>
    <col min="90" max="91" width="8.42578125" style="3" bestFit="1" customWidth="1"/>
    <col min="92" max="92" width="7.85546875" style="3" bestFit="1" customWidth="1"/>
    <col min="93" max="16384" width="9.140625" style="3"/>
  </cols>
  <sheetData>
    <row r="1" spans="1:92" ht="20.100000000000001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">
      <c r="A2" s="3" t="s">
        <v>72</v>
      </c>
      <c r="B2" s="3" t="s">
        <v>73</v>
      </c>
      <c r="C2" s="3" t="s">
        <v>74</v>
      </c>
      <c r="E2" s="3" t="str">
        <f>"009940648414"</f>
        <v>009940648414</v>
      </c>
      <c r="F2" s="4">
        <v>44571</v>
      </c>
      <c r="G2" s="3">
        <v>202207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>"MT CAPE TOWN                  "</f>
        <v xml:space="preserve">MT CAPE TOWN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29.89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9.8000000000000007</v>
      </c>
      <c r="BJ2" s="3">
        <v>13.6</v>
      </c>
      <c r="BK2" s="3">
        <v>14</v>
      </c>
      <c r="BL2" s="3">
        <v>119.34</v>
      </c>
      <c r="BM2" s="3">
        <v>17.899999999999999</v>
      </c>
      <c r="BN2" s="3">
        <v>137.24</v>
      </c>
      <c r="BO2" s="3">
        <v>137.24</v>
      </c>
      <c r="BQ2" s="3" t="s">
        <v>83</v>
      </c>
      <c r="BR2" s="3" t="s">
        <v>84</v>
      </c>
      <c r="BS2" s="4">
        <v>44574</v>
      </c>
      <c r="BT2" s="5">
        <v>0.41666666666666669</v>
      </c>
      <c r="BU2" s="3" t="s">
        <v>85</v>
      </c>
      <c r="BV2" s="3" t="s">
        <v>86</v>
      </c>
      <c r="BY2" s="3">
        <v>67767</v>
      </c>
      <c r="BZ2" s="3" t="s">
        <v>87</v>
      </c>
      <c r="CA2" s="3" t="s">
        <v>88</v>
      </c>
      <c r="CC2" s="3" t="s">
        <v>80</v>
      </c>
      <c r="CD2" s="3">
        <v>699</v>
      </c>
      <c r="CE2" s="3" t="s">
        <v>89</v>
      </c>
      <c r="CF2" s="4">
        <v>44574</v>
      </c>
      <c r="CI2" s="3">
        <v>3</v>
      </c>
      <c r="CJ2" s="3">
        <v>3</v>
      </c>
      <c r="CK2" s="3">
        <v>41</v>
      </c>
      <c r="CL2" s="3" t="s">
        <v>90</v>
      </c>
    </row>
    <row r="3" spans="1:92" x14ac:dyDescent="0.2">
      <c r="A3" s="3" t="s">
        <v>72</v>
      </c>
      <c r="B3" s="3" t="s">
        <v>73</v>
      </c>
      <c r="C3" s="3" t="s">
        <v>74</v>
      </c>
      <c r="E3" s="3" t="str">
        <f>"009941475347"</f>
        <v>009941475347</v>
      </c>
      <c r="F3" s="4">
        <v>44571</v>
      </c>
      <c r="G3" s="3">
        <v>202207</v>
      </c>
      <c r="H3" s="3" t="s">
        <v>91</v>
      </c>
      <c r="I3" s="3" t="s">
        <v>92</v>
      </c>
      <c r="J3" s="3" t="s">
        <v>93</v>
      </c>
      <c r="K3" s="3" t="s">
        <v>78</v>
      </c>
      <c r="L3" s="3" t="s">
        <v>94</v>
      </c>
      <c r="M3" s="3" t="s">
        <v>95</v>
      </c>
      <c r="N3" s="3" t="s">
        <v>93</v>
      </c>
      <c r="O3" s="3" t="s">
        <v>96</v>
      </c>
      <c r="P3" s="3" t="str">
        <f>"                              "</f>
        <v xml:space="preserve">        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15.46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1</v>
      </c>
      <c r="BJ3" s="3">
        <v>0.4</v>
      </c>
      <c r="BK3" s="3">
        <v>1</v>
      </c>
      <c r="BL3" s="3">
        <v>59</v>
      </c>
      <c r="BM3" s="3">
        <v>8.85</v>
      </c>
      <c r="BN3" s="3">
        <v>67.849999999999994</v>
      </c>
      <c r="BO3" s="3">
        <v>67.849999999999994</v>
      </c>
      <c r="BQ3" s="3" t="s">
        <v>97</v>
      </c>
      <c r="BR3" s="3" t="s">
        <v>98</v>
      </c>
      <c r="BS3" s="4">
        <v>44572</v>
      </c>
      <c r="BT3" s="5">
        <v>0.3520833333333333</v>
      </c>
      <c r="BU3" s="3" t="s">
        <v>99</v>
      </c>
      <c r="BV3" s="3" t="s">
        <v>86</v>
      </c>
      <c r="BY3" s="3">
        <v>1786</v>
      </c>
      <c r="BZ3" s="3" t="s">
        <v>100</v>
      </c>
      <c r="CA3" s="3" t="s">
        <v>101</v>
      </c>
      <c r="CC3" s="3" t="s">
        <v>95</v>
      </c>
      <c r="CD3" s="3">
        <v>6000</v>
      </c>
      <c r="CE3" s="3" t="s">
        <v>89</v>
      </c>
      <c r="CF3" s="4">
        <v>44572</v>
      </c>
      <c r="CI3" s="3">
        <v>1</v>
      </c>
      <c r="CJ3" s="3">
        <v>1</v>
      </c>
      <c r="CK3" s="3">
        <v>21</v>
      </c>
      <c r="CL3" s="3" t="s">
        <v>90</v>
      </c>
    </row>
    <row r="4" spans="1:92" x14ac:dyDescent="0.2">
      <c r="A4" s="3" t="s">
        <v>72</v>
      </c>
      <c r="B4" s="3" t="s">
        <v>73</v>
      </c>
      <c r="C4" s="3" t="s">
        <v>74</v>
      </c>
      <c r="E4" s="3" t="str">
        <f>"009941705976"</f>
        <v>009941705976</v>
      </c>
      <c r="F4" s="4">
        <v>44571</v>
      </c>
      <c r="G4" s="3">
        <v>202207</v>
      </c>
      <c r="H4" s="3" t="s">
        <v>102</v>
      </c>
      <c r="I4" s="3" t="s">
        <v>103</v>
      </c>
      <c r="J4" s="3" t="s">
        <v>104</v>
      </c>
      <c r="K4" s="3" t="s">
        <v>78</v>
      </c>
      <c r="L4" s="3" t="s">
        <v>105</v>
      </c>
      <c r="M4" s="3" t="s">
        <v>106</v>
      </c>
      <c r="N4" s="3" t="s">
        <v>107</v>
      </c>
      <c r="O4" s="3" t="s">
        <v>82</v>
      </c>
      <c r="P4" s="3" t="str">
        <f>"...                           "</f>
        <v xml:space="preserve">...     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85.32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4</v>
      </c>
      <c r="BI4" s="3">
        <v>21.2</v>
      </c>
      <c r="BJ4" s="3">
        <v>59.6</v>
      </c>
      <c r="BK4" s="3">
        <v>60</v>
      </c>
      <c r="BL4" s="3">
        <v>330.92</v>
      </c>
      <c r="BM4" s="3">
        <v>49.64</v>
      </c>
      <c r="BN4" s="3">
        <v>380.56</v>
      </c>
      <c r="BO4" s="3">
        <v>380.56</v>
      </c>
      <c r="BQ4" s="3" t="s">
        <v>108</v>
      </c>
      <c r="BR4" s="3" t="s">
        <v>109</v>
      </c>
      <c r="BS4" s="4">
        <v>44572</v>
      </c>
      <c r="BT4" s="5">
        <v>0.42291666666666666</v>
      </c>
      <c r="BU4" s="3" t="s">
        <v>110</v>
      </c>
      <c r="BV4" s="3" t="s">
        <v>86</v>
      </c>
      <c r="BY4" s="3">
        <v>297762.34999999998</v>
      </c>
      <c r="BZ4" s="3" t="s">
        <v>87</v>
      </c>
      <c r="CA4" s="3" t="s">
        <v>111</v>
      </c>
      <c r="CC4" s="3" t="s">
        <v>106</v>
      </c>
      <c r="CD4" s="3">
        <v>4000</v>
      </c>
      <c r="CE4" s="3" t="s">
        <v>89</v>
      </c>
      <c r="CF4" s="4">
        <v>44572</v>
      </c>
      <c r="CI4" s="3">
        <v>1</v>
      </c>
      <c r="CJ4" s="3">
        <v>1</v>
      </c>
      <c r="CK4" s="3">
        <v>41</v>
      </c>
      <c r="CL4" s="3" t="s">
        <v>90</v>
      </c>
    </row>
    <row r="5" spans="1:92" x14ac:dyDescent="0.2">
      <c r="A5" s="3" t="s">
        <v>72</v>
      </c>
      <c r="B5" s="3" t="s">
        <v>73</v>
      </c>
      <c r="C5" s="3" t="s">
        <v>74</v>
      </c>
      <c r="E5" s="3" t="str">
        <f>"009941985885"</f>
        <v>009941985885</v>
      </c>
      <c r="F5" s="4">
        <v>44572</v>
      </c>
      <c r="G5" s="3">
        <v>202207</v>
      </c>
      <c r="H5" s="3" t="s">
        <v>112</v>
      </c>
      <c r="I5" s="3" t="s">
        <v>113</v>
      </c>
      <c r="J5" s="3" t="s">
        <v>114</v>
      </c>
      <c r="K5" s="3" t="s">
        <v>78</v>
      </c>
      <c r="L5" s="3" t="s">
        <v>115</v>
      </c>
      <c r="M5" s="3" t="s">
        <v>116</v>
      </c>
      <c r="N5" s="3" t="s">
        <v>114</v>
      </c>
      <c r="O5" s="3" t="s">
        <v>82</v>
      </c>
      <c r="P5" s="3" t="str">
        <f>"                              "</f>
        <v xml:space="preserve">        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54.53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2</v>
      </c>
      <c r="BI5" s="3">
        <v>24</v>
      </c>
      <c r="BJ5" s="3">
        <v>34.6</v>
      </c>
      <c r="BK5" s="3">
        <v>35</v>
      </c>
      <c r="BL5" s="3">
        <v>213.38</v>
      </c>
      <c r="BM5" s="3">
        <v>32.01</v>
      </c>
      <c r="BN5" s="3">
        <v>245.39</v>
      </c>
      <c r="BO5" s="3">
        <v>245.39</v>
      </c>
      <c r="BQ5" s="3" t="s">
        <v>117</v>
      </c>
      <c r="BR5" s="3" t="s">
        <v>118</v>
      </c>
      <c r="BS5" s="4">
        <v>44573</v>
      </c>
      <c r="BT5" s="5">
        <v>0.42499999999999999</v>
      </c>
      <c r="BU5" s="3" t="s">
        <v>119</v>
      </c>
      <c r="BV5" s="3" t="s">
        <v>86</v>
      </c>
      <c r="BY5" s="3">
        <v>86400</v>
      </c>
      <c r="BZ5" s="3" t="s">
        <v>87</v>
      </c>
      <c r="CA5" s="3" t="s">
        <v>120</v>
      </c>
      <c r="CC5" s="3" t="s">
        <v>116</v>
      </c>
      <c r="CD5" s="3">
        <v>2194</v>
      </c>
      <c r="CE5" s="3" t="s">
        <v>89</v>
      </c>
      <c r="CF5" s="4">
        <v>44573</v>
      </c>
      <c r="CI5" s="3">
        <v>1</v>
      </c>
      <c r="CJ5" s="3">
        <v>1</v>
      </c>
      <c r="CK5" s="3">
        <v>41</v>
      </c>
      <c r="CL5" s="3" t="s">
        <v>90</v>
      </c>
    </row>
    <row r="6" spans="1:92" x14ac:dyDescent="0.2">
      <c r="A6" s="3" t="s">
        <v>72</v>
      </c>
      <c r="B6" s="3" t="s">
        <v>73</v>
      </c>
      <c r="C6" s="3" t="s">
        <v>74</v>
      </c>
      <c r="E6" s="3" t="str">
        <f>"009941139903"</f>
        <v>009941139903</v>
      </c>
      <c r="F6" s="4">
        <v>44574</v>
      </c>
      <c r="G6" s="3">
        <v>202207</v>
      </c>
      <c r="H6" s="3" t="s">
        <v>102</v>
      </c>
      <c r="I6" s="3" t="s">
        <v>103</v>
      </c>
      <c r="J6" s="3" t="s">
        <v>77</v>
      </c>
      <c r="K6" s="3" t="s">
        <v>78</v>
      </c>
      <c r="L6" s="3" t="s">
        <v>121</v>
      </c>
      <c r="M6" s="3" t="s">
        <v>122</v>
      </c>
      <c r="N6" s="3" t="s">
        <v>123</v>
      </c>
      <c r="O6" s="3" t="s">
        <v>96</v>
      </c>
      <c r="P6" s="3" t="str">
        <f>"NA                            "</f>
        <v xml:space="preserve">NA      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15.46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1</v>
      </c>
      <c r="BJ6" s="3">
        <v>0.2</v>
      </c>
      <c r="BK6" s="3">
        <v>1</v>
      </c>
      <c r="BL6" s="3">
        <v>59</v>
      </c>
      <c r="BM6" s="3">
        <v>8.85</v>
      </c>
      <c r="BN6" s="3">
        <v>67.849999999999994</v>
      </c>
      <c r="BO6" s="3">
        <v>67.849999999999994</v>
      </c>
      <c r="BQ6" s="3" t="s">
        <v>124</v>
      </c>
      <c r="BR6" s="3" t="s">
        <v>125</v>
      </c>
      <c r="BS6" s="4">
        <v>44575</v>
      </c>
      <c r="BT6" s="5">
        <v>0.37083333333333335</v>
      </c>
      <c r="BU6" s="3" t="s">
        <v>126</v>
      </c>
      <c r="BV6" s="3" t="s">
        <v>86</v>
      </c>
      <c r="BY6" s="3">
        <v>1200</v>
      </c>
      <c r="BZ6" s="3" t="s">
        <v>100</v>
      </c>
      <c r="CA6" s="3" t="s">
        <v>127</v>
      </c>
      <c r="CC6" s="3" t="s">
        <v>122</v>
      </c>
      <c r="CD6" s="3">
        <v>4300</v>
      </c>
      <c r="CE6" s="3" t="s">
        <v>89</v>
      </c>
      <c r="CF6" s="4">
        <v>44578</v>
      </c>
      <c r="CI6" s="3">
        <v>1</v>
      </c>
      <c r="CJ6" s="3">
        <v>1</v>
      </c>
      <c r="CK6" s="3">
        <v>21</v>
      </c>
      <c r="CL6" s="3" t="s">
        <v>90</v>
      </c>
    </row>
    <row r="7" spans="1:92" x14ac:dyDescent="0.2">
      <c r="A7" s="3" t="s">
        <v>72</v>
      </c>
      <c r="B7" s="3" t="s">
        <v>73</v>
      </c>
      <c r="C7" s="3" t="s">
        <v>74</v>
      </c>
      <c r="E7" s="3" t="str">
        <f>"009940648402"</f>
        <v>009940648402</v>
      </c>
      <c r="F7" s="4">
        <v>44574</v>
      </c>
      <c r="G7" s="3">
        <v>202207</v>
      </c>
      <c r="H7" s="3" t="s">
        <v>75</v>
      </c>
      <c r="I7" s="3" t="s">
        <v>76</v>
      </c>
      <c r="J7" s="3" t="s">
        <v>77</v>
      </c>
      <c r="K7" s="3" t="s">
        <v>78</v>
      </c>
      <c r="L7" s="3" t="s">
        <v>102</v>
      </c>
      <c r="M7" s="3" t="s">
        <v>103</v>
      </c>
      <c r="N7" s="3" t="s">
        <v>128</v>
      </c>
      <c r="O7" s="3" t="s">
        <v>82</v>
      </c>
      <c r="P7" s="3" t="str">
        <f>"NA                            "</f>
        <v xml:space="preserve">NA      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44.67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1</v>
      </c>
      <c r="BI7" s="3">
        <v>20.399999999999999</v>
      </c>
      <c r="BJ7" s="3">
        <v>26.9</v>
      </c>
      <c r="BK7" s="3">
        <v>27</v>
      </c>
      <c r="BL7" s="3">
        <v>175.76</v>
      </c>
      <c r="BM7" s="3">
        <v>26.36</v>
      </c>
      <c r="BN7" s="3">
        <v>202.12</v>
      </c>
      <c r="BO7" s="3">
        <v>202.12</v>
      </c>
      <c r="BQ7" s="3" t="s">
        <v>129</v>
      </c>
      <c r="BR7" s="3" t="s">
        <v>130</v>
      </c>
      <c r="BS7" s="4">
        <v>44578</v>
      </c>
      <c r="BT7" s="5">
        <v>0.43472222222222223</v>
      </c>
      <c r="BU7" s="3" t="s">
        <v>131</v>
      </c>
      <c r="BV7" s="3" t="s">
        <v>86</v>
      </c>
      <c r="BY7" s="3">
        <v>134549.1</v>
      </c>
      <c r="BZ7" s="3" t="s">
        <v>87</v>
      </c>
      <c r="CA7" s="3" t="s">
        <v>132</v>
      </c>
      <c r="CC7" s="3" t="s">
        <v>103</v>
      </c>
      <c r="CD7" s="3">
        <v>1683</v>
      </c>
      <c r="CE7" s="3" t="s">
        <v>89</v>
      </c>
      <c r="CF7" s="4">
        <v>44579</v>
      </c>
      <c r="CI7" s="3">
        <v>2</v>
      </c>
      <c r="CJ7" s="3">
        <v>2</v>
      </c>
      <c r="CK7" s="3">
        <v>41</v>
      </c>
      <c r="CL7" s="3" t="s">
        <v>90</v>
      </c>
    </row>
    <row r="8" spans="1:92" x14ac:dyDescent="0.2">
      <c r="A8" s="3" t="s">
        <v>72</v>
      </c>
      <c r="B8" s="3" t="s">
        <v>73</v>
      </c>
      <c r="C8" s="3" t="s">
        <v>74</v>
      </c>
      <c r="E8" s="3" t="str">
        <f>"009941578730"</f>
        <v>009941578730</v>
      </c>
      <c r="F8" s="4">
        <v>44573</v>
      </c>
      <c r="G8" s="3">
        <v>202207</v>
      </c>
      <c r="H8" s="3" t="s">
        <v>94</v>
      </c>
      <c r="I8" s="3" t="s">
        <v>95</v>
      </c>
      <c r="J8" s="3" t="s">
        <v>133</v>
      </c>
      <c r="K8" s="3" t="s">
        <v>78</v>
      </c>
      <c r="L8" s="3" t="s">
        <v>134</v>
      </c>
      <c r="M8" s="3" t="s">
        <v>135</v>
      </c>
      <c r="N8" s="3" t="s">
        <v>93</v>
      </c>
      <c r="O8" s="3" t="s">
        <v>96</v>
      </c>
      <c r="P8" s="3" t="str">
        <f>"11912270 FM                   "</f>
        <v xml:space="preserve">11912270 FM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15.46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1</v>
      </c>
      <c r="BJ8" s="3">
        <v>0.2</v>
      </c>
      <c r="BK8" s="3">
        <v>1</v>
      </c>
      <c r="BL8" s="3">
        <v>59</v>
      </c>
      <c r="BM8" s="3">
        <v>8.85</v>
      </c>
      <c r="BN8" s="3">
        <v>67.849999999999994</v>
      </c>
      <c r="BO8" s="3">
        <v>67.849999999999994</v>
      </c>
      <c r="BQ8" s="3" t="s">
        <v>136</v>
      </c>
      <c r="BR8" s="3" t="s">
        <v>137</v>
      </c>
      <c r="BS8" s="4">
        <v>44574</v>
      </c>
      <c r="BT8" s="5">
        <v>0.35069444444444442</v>
      </c>
      <c r="BU8" s="3" t="s">
        <v>138</v>
      </c>
      <c r="BV8" s="3" t="s">
        <v>86</v>
      </c>
      <c r="BY8" s="3">
        <v>1200</v>
      </c>
      <c r="BZ8" s="3" t="s">
        <v>100</v>
      </c>
      <c r="CA8" s="3" t="s">
        <v>139</v>
      </c>
      <c r="CC8" s="3" t="s">
        <v>135</v>
      </c>
      <c r="CD8" s="3">
        <v>6530</v>
      </c>
      <c r="CE8" s="3" t="s">
        <v>89</v>
      </c>
      <c r="CF8" s="4">
        <v>44574</v>
      </c>
      <c r="CI8" s="3">
        <v>1</v>
      </c>
      <c r="CJ8" s="3">
        <v>1</v>
      </c>
      <c r="CK8" s="3">
        <v>21</v>
      </c>
      <c r="CL8" s="3" t="s">
        <v>90</v>
      </c>
    </row>
    <row r="9" spans="1:92" x14ac:dyDescent="0.2">
      <c r="A9" s="3" t="s">
        <v>72</v>
      </c>
      <c r="B9" s="3" t="s">
        <v>73</v>
      </c>
      <c r="C9" s="3" t="s">
        <v>74</v>
      </c>
      <c r="E9" s="3" t="str">
        <f>"009940641887"</f>
        <v>009940641887</v>
      </c>
      <c r="F9" s="4">
        <v>44573</v>
      </c>
      <c r="G9" s="3">
        <v>202207</v>
      </c>
      <c r="H9" s="3" t="s">
        <v>75</v>
      </c>
      <c r="I9" s="3" t="s">
        <v>76</v>
      </c>
      <c r="J9" s="3" t="s">
        <v>133</v>
      </c>
      <c r="K9" s="3" t="s">
        <v>78</v>
      </c>
      <c r="L9" s="3" t="s">
        <v>94</v>
      </c>
      <c r="M9" s="3" t="s">
        <v>95</v>
      </c>
      <c r="N9" s="3" t="s">
        <v>133</v>
      </c>
      <c r="O9" s="3" t="s">
        <v>96</v>
      </c>
      <c r="P9" s="3" t="str">
        <f>"11942270FM                    "</f>
        <v xml:space="preserve">11942270FM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30.91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1.8</v>
      </c>
      <c r="BJ9" s="3">
        <v>4</v>
      </c>
      <c r="BK9" s="3">
        <v>4</v>
      </c>
      <c r="BL9" s="3">
        <v>117.97</v>
      </c>
      <c r="BM9" s="3">
        <v>17.7</v>
      </c>
      <c r="BN9" s="3">
        <v>135.66999999999999</v>
      </c>
      <c r="BO9" s="3">
        <v>135.66999999999999</v>
      </c>
      <c r="BQ9" s="3" t="s">
        <v>140</v>
      </c>
      <c r="BR9" s="3" t="s">
        <v>141</v>
      </c>
      <c r="BS9" s="4">
        <v>44574</v>
      </c>
      <c r="BT9" s="5">
        <v>0.34722222222222227</v>
      </c>
      <c r="BU9" s="3" t="s">
        <v>142</v>
      </c>
      <c r="BV9" s="3" t="s">
        <v>86</v>
      </c>
      <c r="BY9" s="3">
        <v>19775.7</v>
      </c>
      <c r="BZ9" s="3" t="s">
        <v>100</v>
      </c>
      <c r="CA9" s="3" t="s">
        <v>101</v>
      </c>
      <c r="CC9" s="3" t="s">
        <v>95</v>
      </c>
      <c r="CD9" s="3">
        <v>6045</v>
      </c>
      <c r="CE9" s="3" t="s">
        <v>89</v>
      </c>
      <c r="CF9" s="4">
        <v>44575</v>
      </c>
      <c r="CI9" s="3">
        <v>1</v>
      </c>
      <c r="CJ9" s="3">
        <v>1</v>
      </c>
      <c r="CK9" s="3">
        <v>21</v>
      </c>
      <c r="CL9" s="3" t="s">
        <v>90</v>
      </c>
    </row>
    <row r="10" spans="1:92" x14ac:dyDescent="0.2">
      <c r="A10" s="3" t="s">
        <v>72</v>
      </c>
      <c r="B10" s="3" t="s">
        <v>73</v>
      </c>
      <c r="C10" s="3" t="s">
        <v>74</v>
      </c>
      <c r="E10" s="3" t="str">
        <f>"009940648405"</f>
        <v>009940648405</v>
      </c>
      <c r="F10" s="4">
        <v>44575</v>
      </c>
      <c r="G10" s="3">
        <v>202207</v>
      </c>
      <c r="H10" s="3" t="s">
        <v>75</v>
      </c>
      <c r="I10" s="3" t="s">
        <v>76</v>
      </c>
      <c r="J10" s="3" t="s">
        <v>77</v>
      </c>
      <c r="K10" s="3" t="s">
        <v>78</v>
      </c>
      <c r="L10" s="3" t="s">
        <v>121</v>
      </c>
      <c r="M10" s="3" t="s">
        <v>122</v>
      </c>
      <c r="N10" s="3" t="s">
        <v>77</v>
      </c>
      <c r="O10" s="3" t="s">
        <v>82</v>
      </c>
      <c r="P10" s="3" t="str">
        <f>"DURBAN                        "</f>
        <v xml:space="preserve">DURBAN  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29.89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2.2000000000000002</v>
      </c>
      <c r="BJ10" s="3">
        <v>3.1</v>
      </c>
      <c r="BK10" s="3">
        <v>4</v>
      </c>
      <c r="BL10" s="3">
        <v>119.34</v>
      </c>
      <c r="BM10" s="3">
        <v>17.899999999999999</v>
      </c>
      <c r="BN10" s="3">
        <v>137.24</v>
      </c>
      <c r="BO10" s="3">
        <v>137.24</v>
      </c>
      <c r="BQ10" s="3" t="s">
        <v>143</v>
      </c>
      <c r="BR10" s="3" t="s">
        <v>84</v>
      </c>
      <c r="BS10" s="4">
        <v>44578</v>
      </c>
      <c r="BT10" s="5">
        <v>0.40972222222222227</v>
      </c>
      <c r="BU10" s="3" t="s">
        <v>144</v>
      </c>
      <c r="BV10" s="3" t="s">
        <v>86</v>
      </c>
      <c r="BY10" s="3">
        <v>15258.3</v>
      </c>
      <c r="BZ10" s="3" t="s">
        <v>87</v>
      </c>
      <c r="CA10" s="3" t="s">
        <v>127</v>
      </c>
      <c r="CC10" s="3" t="s">
        <v>122</v>
      </c>
      <c r="CD10" s="3">
        <v>4300</v>
      </c>
      <c r="CE10" s="3" t="s">
        <v>89</v>
      </c>
      <c r="CF10" s="4">
        <v>44579</v>
      </c>
      <c r="CI10" s="3">
        <v>3</v>
      </c>
      <c r="CJ10" s="3">
        <v>1</v>
      </c>
      <c r="CK10" s="3">
        <v>41</v>
      </c>
      <c r="CL10" s="3" t="s">
        <v>90</v>
      </c>
    </row>
    <row r="11" spans="1:92" x14ac:dyDescent="0.2">
      <c r="A11" s="3" t="s">
        <v>72</v>
      </c>
      <c r="B11" s="3" t="s">
        <v>73</v>
      </c>
      <c r="C11" s="3" t="s">
        <v>74</v>
      </c>
      <c r="E11" s="3" t="str">
        <f>"009940648413"</f>
        <v>009940648413</v>
      </c>
      <c r="F11" s="4">
        <v>44575</v>
      </c>
      <c r="G11" s="3">
        <v>202207</v>
      </c>
      <c r="H11" s="3" t="s">
        <v>75</v>
      </c>
      <c r="I11" s="3" t="s">
        <v>76</v>
      </c>
      <c r="J11" s="3" t="s">
        <v>77</v>
      </c>
      <c r="K11" s="3" t="s">
        <v>78</v>
      </c>
      <c r="L11" s="3" t="s">
        <v>94</v>
      </c>
      <c r="M11" s="3" t="s">
        <v>95</v>
      </c>
      <c r="N11" s="3" t="s">
        <v>145</v>
      </c>
      <c r="O11" s="3" t="s">
        <v>82</v>
      </c>
      <c r="P11" s="3" t="str">
        <f>"MT CAPE TOWN                  "</f>
        <v xml:space="preserve">MT CAPE TOWN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58.22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2</v>
      </c>
      <c r="BI11" s="3">
        <v>18.899999999999999</v>
      </c>
      <c r="BJ11" s="3">
        <v>37.299999999999997</v>
      </c>
      <c r="BK11" s="3">
        <v>38</v>
      </c>
      <c r="BL11" s="3">
        <v>227.48</v>
      </c>
      <c r="BM11" s="3">
        <v>34.119999999999997</v>
      </c>
      <c r="BN11" s="3">
        <v>261.60000000000002</v>
      </c>
      <c r="BO11" s="3">
        <v>261.60000000000002</v>
      </c>
      <c r="BQ11" s="3" t="s">
        <v>146</v>
      </c>
      <c r="BR11" s="3" t="s">
        <v>84</v>
      </c>
      <c r="BS11" s="4">
        <v>44578</v>
      </c>
      <c r="BT11" s="5">
        <v>0.5</v>
      </c>
      <c r="BU11" s="3" t="s">
        <v>147</v>
      </c>
      <c r="BV11" s="3" t="s">
        <v>86</v>
      </c>
      <c r="BY11" s="3">
        <v>186655.72</v>
      </c>
      <c r="BZ11" s="3" t="s">
        <v>87</v>
      </c>
      <c r="CC11" s="3" t="s">
        <v>95</v>
      </c>
      <c r="CD11" s="3">
        <v>6020</v>
      </c>
      <c r="CE11" s="3" t="s">
        <v>89</v>
      </c>
      <c r="CF11" s="4">
        <v>44578</v>
      </c>
      <c r="CI11" s="3">
        <v>2</v>
      </c>
      <c r="CJ11" s="3">
        <v>1</v>
      </c>
      <c r="CK11" s="3">
        <v>41</v>
      </c>
      <c r="CL11" s="3" t="s">
        <v>90</v>
      </c>
    </row>
    <row r="12" spans="1:92" x14ac:dyDescent="0.2">
      <c r="A12" s="3" t="s">
        <v>72</v>
      </c>
      <c r="B12" s="3" t="s">
        <v>73</v>
      </c>
      <c r="C12" s="3" t="s">
        <v>74</v>
      </c>
      <c r="E12" s="3" t="str">
        <f>"009941705975"</f>
        <v>009941705975</v>
      </c>
      <c r="F12" s="4">
        <v>44575</v>
      </c>
      <c r="G12" s="3">
        <v>202207</v>
      </c>
      <c r="H12" s="3" t="s">
        <v>102</v>
      </c>
      <c r="I12" s="3" t="s">
        <v>103</v>
      </c>
      <c r="J12" s="3" t="s">
        <v>104</v>
      </c>
      <c r="K12" s="3" t="s">
        <v>78</v>
      </c>
      <c r="L12" s="3" t="s">
        <v>75</v>
      </c>
      <c r="M12" s="3" t="s">
        <v>76</v>
      </c>
      <c r="N12" s="3" t="s">
        <v>148</v>
      </c>
      <c r="O12" s="3" t="s">
        <v>82</v>
      </c>
      <c r="P12" s="3" t="str">
        <f>"NA                            "</f>
        <v xml:space="preserve">NA      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29.89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2</v>
      </c>
      <c r="BJ12" s="3">
        <v>1.2</v>
      </c>
      <c r="BK12" s="3">
        <v>2</v>
      </c>
      <c r="BL12" s="3">
        <v>119.34</v>
      </c>
      <c r="BM12" s="3">
        <v>17.899999999999999</v>
      </c>
      <c r="BN12" s="3">
        <v>137.24</v>
      </c>
      <c r="BO12" s="3">
        <v>137.24</v>
      </c>
      <c r="BQ12" s="3" t="s">
        <v>84</v>
      </c>
      <c r="BR12" s="3" t="s">
        <v>149</v>
      </c>
      <c r="BS12" s="4">
        <v>44578</v>
      </c>
      <c r="BT12" s="5">
        <v>0.38125000000000003</v>
      </c>
      <c r="BU12" s="3" t="s">
        <v>150</v>
      </c>
      <c r="BV12" s="3" t="s">
        <v>86</v>
      </c>
      <c r="BY12" s="3">
        <v>6000</v>
      </c>
      <c r="BZ12" s="3" t="s">
        <v>87</v>
      </c>
      <c r="CA12" s="3" t="s">
        <v>151</v>
      </c>
      <c r="CC12" s="3" t="s">
        <v>76</v>
      </c>
      <c r="CD12" s="3">
        <v>7800</v>
      </c>
      <c r="CE12" s="3" t="s">
        <v>89</v>
      </c>
      <c r="CF12" s="4">
        <v>44579</v>
      </c>
      <c r="CI12" s="3">
        <v>2</v>
      </c>
      <c r="CJ12" s="3">
        <v>1</v>
      </c>
      <c r="CK12" s="3">
        <v>41</v>
      </c>
      <c r="CL12" s="3" t="s">
        <v>90</v>
      </c>
    </row>
    <row r="13" spans="1:92" x14ac:dyDescent="0.2">
      <c r="A13" s="3" t="s">
        <v>72</v>
      </c>
      <c r="B13" s="3" t="s">
        <v>73</v>
      </c>
      <c r="C13" s="3" t="s">
        <v>74</v>
      </c>
      <c r="E13" s="3" t="str">
        <f>"009941828282"</f>
        <v>009941828282</v>
      </c>
      <c r="F13" s="4">
        <v>44575</v>
      </c>
      <c r="G13" s="3">
        <v>202207</v>
      </c>
      <c r="H13" s="3" t="s">
        <v>102</v>
      </c>
      <c r="I13" s="3" t="s">
        <v>103</v>
      </c>
      <c r="J13" s="3" t="s">
        <v>104</v>
      </c>
      <c r="K13" s="3" t="s">
        <v>78</v>
      </c>
      <c r="L13" s="3" t="s">
        <v>121</v>
      </c>
      <c r="M13" s="3" t="s">
        <v>122</v>
      </c>
      <c r="N13" s="3" t="s">
        <v>123</v>
      </c>
      <c r="O13" s="3" t="s">
        <v>82</v>
      </c>
      <c r="P13" s="3" t="str">
        <f>"NA                            "</f>
        <v xml:space="preserve">NA          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29.89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1</v>
      </c>
      <c r="BJ13" s="3">
        <v>2.4</v>
      </c>
      <c r="BK13" s="3">
        <v>3</v>
      </c>
      <c r="BL13" s="3">
        <v>119.34</v>
      </c>
      <c r="BM13" s="3">
        <v>17.899999999999999</v>
      </c>
      <c r="BN13" s="3">
        <v>137.24</v>
      </c>
      <c r="BO13" s="3">
        <v>137.24</v>
      </c>
      <c r="BQ13" s="3" t="s">
        <v>124</v>
      </c>
      <c r="BR13" s="3" t="s">
        <v>149</v>
      </c>
      <c r="BS13" s="4">
        <v>44578</v>
      </c>
      <c r="BT13" s="5">
        <v>0.33819444444444446</v>
      </c>
      <c r="BU13" s="3" t="s">
        <v>152</v>
      </c>
      <c r="BV13" s="3" t="s">
        <v>86</v>
      </c>
      <c r="BY13" s="3">
        <v>12000</v>
      </c>
      <c r="BZ13" s="3" t="s">
        <v>87</v>
      </c>
      <c r="CA13" s="3" t="s">
        <v>153</v>
      </c>
      <c r="CC13" s="3" t="s">
        <v>122</v>
      </c>
      <c r="CD13" s="3">
        <v>4300</v>
      </c>
      <c r="CE13" s="3" t="s">
        <v>89</v>
      </c>
      <c r="CF13" s="4">
        <v>44579</v>
      </c>
      <c r="CI13" s="3">
        <v>1</v>
      </c>
      <c r="CJ13" s="3">
        <v>1</v>
      </c>
      <c r="CK13" s="3">
        <v>41</v>
      </c>
      <c r="CL13" s="3" t="s">
        <v>90</v>
      </c>
    </row>
    <row r="14" spans="1:92" x14ac:dyDescent="0.2">
      <c r="A14" s="3" t="s">
        <v>72</v>
      </c>
      <c r="B14" s="3" t="s">
        <v>73</v>
      </c>
      <c r="C14" s="3" t="s">
        <v>74</v>
      </c>
      <c r="E14" s="3" t="str">
        <f>"009941705974"</f>
        <v>009941705974</v>
      </c>
      <c r="F14" s="4">
        <v>44578</v>
      </c>
      <c r="G14" s="3">
        <v>202207</v>
      </c>
      <c r="H14" s="3" t="s">
        <v>154</v>
      </c>
      <c r="I14" s="3" t="s">
        <v>155</v>
      </c>
      <c r="J14" s="3" t="s">
        <v>156</v>
      </c>
      <c r="K14" s="3" t="s">
        <v>78</v>
      </c>
      <c r="L14" s="3" t="s">
        <v>121</v>
      </c>
      <c r="M14" s="3" t="s">
        <v>122</v>
      </c>
      <c r="N14" s="3" t="s">
        <v>157</v>
      </c>
      <c r="O14" s="3" t="s">
        <v>82</v>
      </c>
      <c r="P14" s="3" t="str">
        <f>"NA                            "</f>
        <v xml:space="preserve">NA       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15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39.75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2</v>
      </c>
      <c r="BI14" s="3">
        <v>8.6</v>
      </c>
      <c r="BJ14" s="3">
        <v>22.4</v>
      </c>
      <c r="BK14" s="3">
        <v>23</v>
      </c>
      <c r="BL14" s="3">
        <v>171.96</v>
      </c>
      <c r="BM14" s="3">
        <v>25.79</v>
      </c>
      <c r="BN14" s="3">
        <v>197.75</v>
      </c>
      <c r="BO14" s="3">
        <v>197.75</v>
      </c>
      <c r="BQ14" s="3" t="s">
        <v>124</v>
      </c>
      <c r="BR14" s="3" t="s">
        <v>149</v>
      </c>
      <c r="BS14" s="4">
        <v>44580</v>
      </c>
      <c r="BT14" s="5">
        <v>0.54166666666666663</v>
      </c>
      <c r="BU14" s="3" t="s">
        <v>126</v>
      </c>
      <c r="BV14" s="3" t="s">
        <v>90</v>
      </c>
      <c r="BW14" s="3" t="s">
        <v>158</v>
      </c>
      <c r="BX14" s="3" t="s">
        <v>159</v>
      </c>
      <c r="BY14" s="3">
        <v>111811.13</v>
      </c>
      <c r="BZ14" s="3" t="s">
        <v>160</v>
      </c>
      <c r="CA14" s="3" t="s">
        <v>127</v>
      </c>
      <c r="CC14" s="3" t="s">
        <v>122</v>
      </c>
      <c r="CD14" s="3">
        <v>4300</v>
      </c>
      <c r="CE14" s="3" t="s">
        <v>89</v>
      </c>
      <c r="CF14" s="4">
        <v>44581</v>
      </c>
      <c r="CI14" s="3">
        <v>1</v>
      </c>
      <c r="CJ14" s="3">
        <v>2</v>
      </c>
      <c r="CK14" s="3">
        <v>41</v>
      </c>
      <c r="CL14" s="3" t="s">
        <v>90</v>
      </c>
    </row>
    <row r="15" spans="1:92" x14ac:dyDescent="0.2">
      <c r="A15" s="3" t="s">
        <v>72</v>
      </c>
      <c r="B15" s="3" t="s">
        <v>73</v>
      </c>
      <c r="C15" s="3" t="s">
        <v>74</v>
      </c>
      <c r="E15" s="3" t="str">
        <f>"009942039453"</f>
        <v>009942039453</v>
      </c>
      <c r="F15" s="4">
        <v>44579</v>
      </c>
      <c r="G15" s="3">
        <v>202207</v>
      </c>
      <c r="H15" s="3" t="s">
        <v>154</v>
      </c>
      <c r="I15" s="3" t="s">
        <v>155</v>
      </c>
      <c r="J15" s="3" t="s">
        <v>161</v>
      </c>
      <c r="K15" s="3" t="s">
        <v>78</v>
      </c>
      <c r="L15" s="3" t="s">
        <v>162</v>
      </c>
      <c r="M15" s="3" t="s">
        <v>163</v>
      </c>
      <c r="N15" s="3" t="s">
        <v>164</v>
      </c>
      <c r="O15" s="3" t="s">
        <v>96</v>
      </c>
      <c r="P15" s="3" t="str">
        <f>"1100550DHR 460040             "</f>
        <v xml:space="preserve">1100550DHR 460040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29.95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1</v>
      </c>
      <c r="BI15" s="3">
        <v>1</v>
      </c>
      <c r="BJ15" s="3">
        <v>0.2</v>
      </c>
      <c r="BK15" s="3">
        <v>1</v>
      </c>
      <c r="BL15" s="3">
        <v>114.31</v>
      </c>
      <c r="BM15" s="3">
        <v>17.149999999999999</v>
      </c>
      <c r="BN15" s="3">
        <v>131.46</v>
      </c>
      <c r="BO15" s="3">
        <v>131.46</v>
      </c>
      <c r="BQ15" s="3" t="s">
        <v>165</v>
      </c>
      <c r="BR15" s="3" t="s">
        <v>166</v>
      </c>
      <c r="BS15" s="4">
        <v>44580</v>
      </c>
      <c r="BT15" s="5">
        <v>0.7416666666666667</v>
      </c>
      <c r="BU15" s="3" t="s">
        <v>167</v>
      </c>
      <c r="BV15" s="3" t="s">
        <v>86</v>
      </c>
      <c r="BY15" s="3">
        <v>1200</v>
      </c>
      <c r="BZ15" s="3" t="s">
        <v>100</v>
      </c>
      <c r="CA15" s="3" t="s">
        <v>168</v>
      </c>
      <c r="CC15" s="3" t="s">
        <v>163</v>
      </c>
      <c r="CD15" s="3">
        <v>7220</v>
      </c>
      <c r="CE15" s="3" t="s">
        <v>89</v>
      </c>
      <c r="CF15" s="4">
        <v>44581</v>
      </c>
      <c r="CI15" s="3">
        <v>2</v>
      </c>
      <c r="CJ15" s="3">
        <v>1</v>
      </c>
      <c r="CK15" s="3">
        <v>23</v>
      </c>
      <c r="CL15" s="3" t="s">
        <v>90</v>
      </c>
    </row>
    <row r="16" spans="1:92" x14ac:dyDescent="0.2">
      <c r="A16" s="3" t="s">
        <v>72</v>
      </c>
      <c r="B16" s="3" t="s">
        <v>73</v>
      </c>
      <c r="C16" s="3" t="s">
        <v>74</v>
      </c>
      <c r="E16" s="3" t="str">
        <f>"009940648398"</f>
        <v>009940648398</v>
      </c>
      <c r="F16" s="4">
        <v>44578</v>
      </c>
      <c r="G16" s="3">
        <v>202207</v>
      </c>
      <c r="H16" s="3" t="s">
        <v>75</v>
      </c>
      <c r="I16" s="3" t="s">
        <v>76</v>
      </c>
      <c r="J16" s="3" t="s">
        <v>77</v>
      </c>
      <c r="K16" s="3" t="s">
        <v>78</v>
      </c>
      <c r="L16" s="3" t="s">
        <v>169</v>
      </c>
      <c r="M16" s="3" t="s">
        <v>170</v>
      </c>
      <c r="N16" s="3" t="s">
        <v>171</v>
      </c>
      <c r="O16" s="3" t="s">
        <v>96</v>
      </c>
      <c r="P16" s="3" t="str">
        <f>"NA                            "</f>
        <v xml:space="preserve">NA       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29.95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0.1</v>
      </c>
      <c r="BJ16" s="3">
        <v>0.9</v>
      </c>
      <c r="BK16" s="3">
        <v>1</v>
      </c>
      <c r="BL16" s="3">
        <v>114.31</v>
      </c>
      <c r="BM16" s="3">
        <v>17.149999999999999</v>
      </c>
      <c r="BN16" s="3">
        <v>131.46</v>
      </c>
      <c r="BO16" s="3">
        <v>131.46</v>
      </c>
      <c r="BQ16" s="3" t="s">
        <v>172</v>
      </c>
      <c r="BR16" s="3" t="s">
        <v>173</v>
      </c>
      <c r="BS16" s="4">
        <v>44579</v>
      </c>
      <c r="BT16" s="5">
        <v>0.4770833333333333</v>
      </c>
      <c r="BU16" s="3" t="s">
        <v>174</v>
      </c>
      <c r="BV16" s="3" t="s">
        <v>86</v>
      </c>
      <c r="BY16" s="3">
        <v>4501.58</v>
      </c>
      <c r="BZ16" s="3" t="s">
        <v>100</v>
      </c>
      <c r="CA16" s="3" t="s">
        <v>139</v>
      </c>
      <c r="CC16" s="3" t="s">
        <v>170</v>
      </c>
      <c r="CD16" s="3">
        <v>6503</v>
      </c>
      <c r="CE16" s="3" t="s">
        <v>89</v>
      </c>
      <c r="CF16" s="4">
        <v>44580</v>
      </c>
      <c r="CI16" s="3">
        <v>1</v>
      </c>
      <c r="CJ16" s="3">
        <v>1</v>
      </c>
      <c r="CK16" s="3">
        <v>23</v>
      </c>
      <c r="CL16" s="3" t="s">
        <v>90</v>
      </c>
    </row>
    <row r="17" spans="1:91" x14ac:dyDescent="0.2">
      <c r="A17" s="3" t="s">
        <v>72</v>
      </c>
      <c r="B17" s="3" t="s">
        <v>73</v>
      </c>
      <c r="C17" s="3" t="s">
        <v>74</v>
      </c>
      <c r="E17" s="3" t="str">
        <f>"009940641888"</f>
        <v>009940641888</v>
      </c>
      <c r="F17" s="4">
        <v>44578</v>
      </c>
      <c r="G17" s="3">
        <v>202207</v>
      </c>
      <c r="H17" s="3" t="s">
        <v>75</v>
      </c>
      <c r="I17" s="3" t="s">
        <v>76</v>
      </c>
      <c r="J17" s="3" t="s">
        <v>133</v>
      </c>
      <c r="K17" s="3" t="s">
        <v>78</v>
      </c>
      <c r="L17" s="3" t="s">
        <v>154</v>
      </c>
      <c r="M17" s="3" t="s">
        <v>155</v>
      </c>
      <c r="N17" s="3" t="s">
        <v>175</v>
      </c>
      <c r="O17" s="3" t="s">
        <v>96</v>
      </c>
      <c r="P17" s="3" t="str">
        <f>"COST CENTR 11252350FS         "</f>
        <v xml:space="preserve">COST CENTR 11252350FS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19.32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0.2</v>
      </c>
      <c r="BJ17" s="3">
        <v>2.1</v>
      </c>
      <c r="BK17" s="3">
        <v>2.5</v>
      </c>
      <c r="BL17" s="3">
        <v>73.739999999999995</v>
      </c>
      <c r="BM17" s="3">
        <v>11.06</v>
      </c>
      <c r="BN17" s="3">
        <v>84.8</v>
      </c>
      <c r="BO17" s="3">
        <v>84.8</v>
      </c>
      <c r="BQ17" s="3" t="s">
        <v>176</v>
      </c>
      <c r="BR17" s="3" t="s">
        <v>177</v>
      </c>
      <c r="BS17" s="4">
        <v>44579</v>
      </c>
      <c r="BT17" s="5">
        <v>0.36041666666666666</v>
      </c>
      <c r="BU17" s="3" t="s">
        <v>178</v>
      </c>
      <c r="BV17" s="3" t="s">
        <v>86</v>
      </c>
      <c r="BY17" s="3">
        <v>10317.450000000001</v>
      </c>
      <c r="BZ17" s="3" t="s">
        <v>100</v>
      </c>
      <c r="CA17" s="3" t="s">
        <v>179</v>
      </c>
      <c r="CC17" s="3" t="s">
        <v>155</v>
      </c>
      <c r="CD17" s="3">
        <v>2021</v>
      </c>
      <c r="CE17" s="3" t="s">
        <v>89</v>
      </c>
      <c r="CF17" s="4">
        <v>44580</v>
      </c>
      <c r="CI17" s="3">
        <v>1</v>
      </c>
      <c r="CJ17" s="3">
        <v>1</v>
      </c>
      <c r="CK17" s="3">
        <v>21</v>
      </c>
      <c r="CL17" s="3" t="s">
        <v>90</v>
      </c>
    </row>
    <row r="18" spans="1:91" x14ac:dyDescent="0.2">
      <c r="A18" s="3" t="s">
        <v>72</v>
      </c>
      <c r="B18" s="3" t="s">
        <v>73</v>
      </c>
      <c r="C18" s="3" t="s">
        <v>74</v>
      </c>
      <c r="E18" s="3" t="str">
        <f>"009941475348"</f>
        <v>009941475348</v>
      </c>
      <c r="F18" s="4">
        <v>44567</v>
      </c>
      <c r="G18" s="3">
        <v>202207</v>
      </c>
      <c r="H18" s="3" t="s">
        <v>91</v>
      </c>
      <c r="I18" s="3" t="s">
        <v>92</v>
      </c>
      <c r="J18" s="3" t="s">
        <v>93</v>
      </c>
      <c r="K18" s="3" t="s">
        <v>78</v>
      </c>
      <c r="L18" s="3" t="s">
        <v>94</v>
      </c>
      <c r="M18" s="3" t="s">
        <v>95</v>
      </c>
      <c r="N18" s="3" t="s">
        <v>93</v>
      </c>
      <c r="O18" s="3" t="s">
        <v>96</v>
      </c>
      <c r="P18" s="3" t="str">
        <f>"                              "</f>
        <v xml:space="preserve">        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15.46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1</v>
      </c>
      <c r="BJ18" s="3">
        <v>0.4</v>
      </c>
      <c r="BK18" s="3">
        <v>1</v>
      </c>
      <c r="BL18" s="3">
        <v>59</v>
      </c>
      <c r="BM18" s="3">
        <v>8.85</v>
      </c>
      <c r="BN18" s="3">
        <v>67.849999999999994</v>
      </c>
      <c r="BO18" s="3">
        <v>67.849999999999994</v>
      </c>
      <c r="BS18" s="4">
        <v>44568</v>
      </c>
      <c r="BT18" s="5">
        <v>0.35347222222222219</v>
      </c>
      <c r="BU18" s="3" t="s">
        <v>99</v>
      </c>
      <c r="BV18" s="3" t="s">
        <v>86</v>
      </c>
      <c r="BY18" s="3">
        <v>1786</v>
      </c>
      <c r="BZ18" s="3" t="s">
        <v>180</v>
      </c>
      <c r="CA18" s="3" t="s">
        <v>101</v>
      </c>
      <c r="CC18" s="3" t="s">
        <v>95</v>
      </c>
      <c r="CD18" s="3">
        <v>6045</v>
      </c>
      <c r="CE18" s="3" t="s">
        <v>89</v>
      </c>
      <c r="CF18" s="4">
        <v>44571</v>
      </c>
      <c r="CI18" s="3">
        <v>1</v>
      </c>
      <c r="CJ18" s="3">
        <v>1</v>
      </c>
      <c r="CK18" s="3">
        <v>21</v>
      </c>
      <c r="CL18" s="3" t="s">
        <v>90</v>
      </c>
    </row>
    <row r="19" spans="1:91" x14ac:dyDescent="0.2">
      <c r="A19" s="3" t="s">
        <v>72</v>
      </c>
      <c r="B19" s="3" t="s">
        <v>73</v>
      </c>
      <c r="C19" s="3" t="s">
        <v>74</v>
      </c>
      <c r="E19" s="3" t="str">
        <f>"009940648397"</f>
        <v>009940648397</v>
      </c>
      <c r="F19" s="4">
        <v>44581</v>
      </c>
      <c r="G19" s="3">
        <v>202207</v>
      </c>
      <c r="H19" s="3" t="s">
        <v>75</v>
      </c>
      <c r="I19" s="3" t="s">
        <v>76</v>
      </c>
      <c r="J19" s="3" t="s">
        <v>77</v>
      </c>
      <c r="K19" s="3" t="s">
        <v>78</v>
      </c>
      <c r="L19" s="3" t="s">
        <v>102</v>
      </c>
      <c r="M19" s="3" t="s">
        <v>103</v>
      </c>
      <c r="N19" s="3" t="s">
        <v>181</v>
      </c>
      <c r="O19" s="3" t="s">
        <v>82</v>
      </c>
      <c r="P19" s="3" t="str">
        <f>"MT-CT                         "</f>
        <v xml:space="preserve">MT-CT     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121.05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4</v>
      </c>
      <c r="BI19" s="3">
        <v>69.3</v>
      </c>
      <c r="BJ19" s="3">
        <v>88.9</v>
      </c>
      <c r="BK19" s="3">
        <v>89</v>
      </c>
      <c r="BL19" s="3">
        <v>467.28</v>
      </c>
      <c r="BM19" s="3">
        <v>70.09</v>
      </c>
      <c r="BN19" s="3">
        <v>537.37</v>
      </c>
      <c r="BO19" s="3">
        <v>537.37</v>
      </c>
      <c r="BQ19" s="3" t="s">
        <v>182</v>
      </c>
      <c r="BR19" s="3" t="s">
        <v>183</v>
      </c>
      <c r="BS19" s="4">
        <v>44585</v>
      </c>
      <c r="BT19" s="5">
        <v>0.43055555555555558</v>
      </c>
      <c r="BU19" s="3" t="s">
        <v>184</v>
      </c>
      <c r="BV19" s="3" t="s">
        <v>86</v>
      </c>
      <c r="BY19" s="3">
        <v>444379.41</v>
      </c>
      <c r="BZ19" s="3" t="s">
        <v>87</v>
      </c>
      <c r="CC19" s="3" t="s">
        <v>103</v>
      </c>
      <c r="CD19" s="3">
        <v>1683</v>
      </c>
      <c r="CE19" s="3" t="s">
        <v>89</v>
      </c>
      <c r="CF19" s="4">
        <v>44585</v>
      </c>
      <c r="CI19" s="3">
        <v>2</v>
      </c>
      <c r="CJ19" s="3">
        <v>2</v>
      </c>
      <c r="CK19" s="3">
        <v>41</v>
      </c>
      <c r="CL19" s="3" t="s">
        <v>90</v>
      </c>
    </row>
    <row r="20" spans="1:91" x14ac:dyDescent="0.2">
      <c r="A20" s="3" t="s">
        <v>72</v>
      </c>
      <c r="B20" s="3" t="s">
        <v>73</v>
      </c>
      <c r="C20" s="3" t="s">
        <v>74</v>
      </c>
      <c r="E20" s="3" t="str">
        <f>"009940487716"</f>
        <v>009940487716</v>
      </c>
      <c r="F20" s="4">
        <v>44581</v>
      </c>
      <c r="G20" s="3">
        <v>202207</v>
      </c>
      <c r="H20" s="3" t="s">
        <v>121</v>
      </c>
      <c r="I20" s="3" t="s">
        <v>122</v>
      </c>
      <c r="J20" s="3" t="s">
        <v>185</v>
      </c>
      <c r="K20" s="3" t="s">
        <v>78</v>
      </c>
      <c r="L20" s="3" t="s">
        <v>154</v>
      </c>
      <c r="M20" s="3" t="s">
        <v>155</v>
      </c>
      <c r="N20" s="3" t="s">
        <v>77</v>
      </c>
      <c r="O20" s="3" t="s">
        <v>82</v>
      </c>
      <c r="P20" s="3" t="str">
        <f>"SHERWIN                       "</f>
        <v xml:space="preserve">SHERWIN 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40.98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15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8.3000000000000007</v>
      </c>
      <c r="BJ20" s="3">
        <v>24</v>
      </c>
      <c r="BK20" s="3">
        <v>24</v>
      </c>
      <c r="BL20" s="3">
        <v>176.66</v>
      </c>
      <c r="BM20" s="3">
        <v>26.5</v>
      </c>
      <c r="BN20" s="3">
        <v>203.16</v>
      </c>
      <c r="BO20" s="3">
        <v>203.16</v>
      </c>
      <c r="BR20" s="3" t="s">
        <v>186</v>
      </c>
      <c r="BS20" s="4">
        <v>44582</v>
      </c>
      <c r="BT20" s="5">
        <v>0.44027777777777777</v>
      </c>
      <c r="BU20" s="3" t="s">
        <v>187</v>
      </c>
      <c r="BV20" s="3" t="s">
        <v>86</v>
      </c>
      <c r="BY20" s="3">
        <v>120050</v>
      </c>
      <c r="BZ20" s="3" t="s">
        <v>188</v>
      </c>
      <c r="CA20" s="3" t="s">
        <v>132</v>
      </c>
      <c r="CC20" s="3" t="s">
        <v>155</v>
      </c>
      <c r="CD20" s="3">
        <v>2001</v>
      </c>
      <c r="CE20" s="3" t="s">
        <v>89</v>
      </c>
      <c r="CF20" s="4">
        <v>44583</v>
      </c>
      <c r="CI20" s="3">
        <v>1</v>
      </c>
      <c r="CJ20" s="3">
        <v>1</v>
      </c>
      <c r="CK20" s="3">
        <v>41</v>
      </c>
      <c r="CL20" s="3" t="s">
        <v>90</v>
      </c>
    </row>
    <row r="21" spans="1:91" x14ac:dyDescent="0.2">
      <c r="A21" s="3" t="s">
        <v>72</v>
      </c>
      <c r="B21" s="3" t="s">
        <v>73</v>
      </c>
      <c r="C21" s="3" t="s">
        <v>74</v>
      </c>
      <c r="E21" s="3" t="str">
        <f>"009940648396"</f>
        <v>009940648396</v>
      </c>
      <c r="F21" s="4">
        <v>44582</v>
      </c>
      <c r="G21" s="3">
        <v>202207</v>
      </c>
      <c r="H21" s="3" t="s">
        <v>75</v>
      </c>
      <c r="I21" s="3" t="s">
        <v>76</v>
      </c>
      <c r="J21" s="3" t="s">
        <v>77</v>
      </c>
      <c r="K21" s="3" t="s">
        <v>78</v>
      </c>
      <c r="L21" s="3" t="s">
        <v>189</v>
      </c>
      <c r="M21" s="3" t="s">
        <v>190</v>
      </c>
      <c r="N21" s="3" t="s">
        <v>191</v>
      </c>
      <c r="O21" s="3" t="s">
        <v>96</v>
      </c>
      <c r="P21" s="3" t="str">
        <f>"NA                            "</f>
        <v xml:space="preserve">NA      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43.47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0.9</v>
      </c>
      <c r="BJ21" s="3">
        <v>2.7</v>
      </c>
      <c r="BK21" s="3">
        <v>3</v>
      </c>
      <c r="BL21" s="3">
        <v>165.93</v>
      </c>
      <c r="BM21" s="3">
        <v>24.89</v>
      </c>
      <c r="BN21" s="3">
        <v>190.82</v>
      </c>
      <c r="BO21" s="3">
        <v>190.82</v>
      </c>
      <c r="BR21" s="3" t="s">
        <v>192</v>
      </c>
      <c r="BS21" s="4">
        <v>44585</v>
      </c>
      <c r="BT21" s="5">
        <v>0.52083333333333337</v>
      </c>
      <c r="BU21" s="3" t="s">
        <v>193</v>
      </c>
      <c r="BV21" s="3" t="s">
        <v>86</v>
      </c>
      <c r="BY21" s="3">
        <v>13363.2</v>
      </c>
      <c r="BZ21" s="3" t="s">
        <v>100</v>
      </c>
      <c r="CC21" s="3" t="s">
        <v>190</v>
      </c>
      <c r="CD21" s="3">
        <v>1739</v>
      </c>
      <c r="CE21" s="3" t="s">
        <v>89</v>
      </c>
      <c r="CF21" s="4">
        <v>44585</v>
      </c>
      <c r="CI21" s="3">
        <v>1</v>
      </c>
      <c r="CJ21" s="3">
        <v>1</v>
      </c>
      <c r="CK21" s="3">
        <v>23</v>
      </c>
      <c r="CL21" s="3" t="s">
        <v>90</v>
      </c>
    </row>
    <row r="22" spans="1:91" x14ac:dyDescent="0.2">
      <c r="A22" s="3" t="s">
        <v>72</v>
      </c>
      <c r="B22" s="3" t="s">
        <v>73</v>
      </c>
      <c r="C22" s="3" t="s">
        <v>74</v>
      </c>
      <c r="E22" s="3" t="str">
        <f>"009942039452"</f>
        <v>009942039452</v>
      </c>
      <c r="F22" s="4">
        <v>44582</v>
      </c>
      <c r="G22" s="3">
        <v>202207</v>
      </c>
      <c r="H22" s="3" t="s">
        <v>154</v>
      </c>
      <c r="I22" s="3" t="s">
        <v>155</v>
      </c>
      <c r="J22" s="3" t="s">
        <v>194</v>
      </c>
      <c r="K22" s="3" t="s">
        <v>78</v>
      </c>
      <c r="L22" s="3" t="s">
        <v>162</v>
      </c>
      <c r="M22" s="3" t="s">
        <v>163</v>
      </c>
      <c r="N22" s="3" t="s">
        <v>195</v>
      </c>
      <c r="O22" s="3" t="s">
        <v>96</v>
      </c>
      <c r="P22" s="3" t="str">
        <f>"11005506HR 460040             "</f>
        <v xml:space="preserve">11005506HR 460040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29.95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1</v>
      </c>
      <c r="BJ22" s="3">
        <v>0.2</v>
      </c>
      <c r="BK22" s="3">
        <v>1</v>
      </c>
      <c r="BL22" s="3">
        <v>114.31</v>
      </c>
      <c r="BM22" s="3">
        <v>17.149999999999999</v>
      </c>
      <c r="BN22" s="3">
        <v>131.46</v>
      </c>
      <c r="BO22" s="3">
        <v>131.46</v>
      </c>
      <c r="BQ22" s="3" t="s">
        <v>196</v>
      </c>
      <c r="BR22" s="3" t="s">
        <v>197</v>
      </c>
      <c r="BS22" s="4">
        <v>44586</v>
      </c>
      <c r="BT22" s="5">
        <v>0.62013888888888891</v>
      </c>
      <c r="BU22" s="3" t="s">
        <v>198</v>
      </c>
      <c r="BV22" s="3" t="s">
        <v>86</v>
      </c>
      <c r="BY22" s="3">
        <v>1200</v>
      </c>
      <c r="BZ22" s="3" t="s">
        <v>100</v>
      </c>
      <c r="CA22" s="3" t="s">
        <v>168</v>
      </c>
      <c r="CC22" s="3" t="s">
        <v>163</v>
      </c>
      <c r="CD22" s="3">
        <v>7220</v>
      </c>
      <c r="CE22" s="3" t="s">
        <v>89</v>
      </c>
      <c r="CF22" s="4">
        <v>44587</v>
      </c>
      <c r="CI22" s="3">
        <v>2</v>
      </c>
      <c r="CJ22" s="3">
        <v>2</v>
      </c>
      <c r="CK22" s="3">
        <v>23</v>
      </c>
      <c r="CL22" s="3" t="s">
        <v>90</v>
      </c>
    </row>
    <row r="23" spans="1:91" x14ac:dyDescent="0.2">
      <c r="A23" s="3" t="s">
        <v>72</v>
      </c>
      <c r="B23" s="3" t="s">
        <v>73</v>
      </c>
      <c r="C23" s="3" t="s">
        <v>74</v>
      </c>
      <c r="E23" s="3" t="str">
        <f>"009940648394"</f>
        <v>009940648394</v>
      </c>
      <c r="F23" s="4">
        <v>44585</v>
      </c>
      <c r="G23" s="3">
        <v>202207</v>
      </c>
      <c r="H23" s="3" t="s">
        <v>75</v>
      </c>
      <c r="I23" s="3" t="s">
        <v>76</v>
      </c>
      <c r="J23" s="3" t="s">
        <v>77</v>
      </c>
      <c r="K23" s="3" t="s">
        <v>78</v>
      </c>
      <c r="L23" s="3" t="s">
        <v>199</v>
      </c>
      <c r="M23" s="3" t="s">
        <v>200</v>
      </c>
      <c r="N23" s="3" t="s">
        <v>114</v>
      </c>
      <c r="O23" s="3" t="s">
        <v>96</v>
      </c>
      <c r="P23" s="3" t="str">
        <f>"MT CT                         "</f>
        <v xml:space="preserve">MT CT   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29.95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15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0.3</v>
      </c>
      <c r="BJ23" s="3">
        <v>2</v>
      </c>
      <c r="BK23" s="3">
        <v>2</v>
      </c>
      <c r="BL23" s="3">
        <v>129.31</v>
      </c>
      <c r="BM23" s="3">
        <v>19.399999999999999</v>
      </c>
      <c r="BN23" s="3">
        <v>148.71</v>
      </c>
      <c r="BO23" s="3">
        <v>148.71</v>
      </c>
      <c r="BQ23" s="3" t="s">
        <v>201</v>
      </c>
      <c r="BR23" s="3" t="s">
        <v>202</v>
      </c>
      <c r="BS23" s="4">
        <v>44587</v>
      </c>
      <c r="BT23" s="5">
        <v>0.54097222222222219</v>
      </c>
      <c r="BU23" s="3" t="s">
        <v>203</v>
      </c>
      <c r="BV23" s="3" t="s">
        <v>90</v>
      </c>
      <c r="BW23" s="3" t="s">
        <v>204</v>
      </c>
      <c r="BX23" s="3" t="s">
        <v>205</v>
      </c>
      <c r="BY23" s="3">
        <v>9869.86</v>
      </c>
      <c r="BZ23" s="3" t="s">
        <v>206</v>
      </c>
      <c r="CA23" s="3" t="s">
        <v>207</v>
      </c>
      <c r="CC23" s="3" t="s">
        <v>200</v>
      </c>
      <c r="CD23" s="3">
        <v>4360</v>
      </c>
      <c r="CE23" s="3" t="s">
        <v>89</v>
      </c>
      <c r="CF23" s="4">
        <v>44588</v>
      </c>
      <c r="CI23" s="3">
        <v>1</v>
      </c>
      <c r="CJ23" s="3">
        <v>2</v>
      </c>
      <c r="CK23" s="3">
        <v>23</v>
      </c>
      <c r="CL23" s="3" t="s">
        <v>90</v>
      </c>
    </row>
    <row r="24" spans="1:91" x14ac:dyDescent="0.2">
      <c r="A24" s="3" t="s">
        <v>72</v>
      </c>
      <c r="B24" s="3" t="s">
        <v>73</v>
      </c>
      <c r="C24" s="3" t="s">
        <v>74</v>
      </c>
      <c r="E24" s="3" t="str">
        <f>"009940648395"</f>
        <v>009940648395</v>
      </c>
      <c r="F24" s="4">
        <v>44585</v>
      </c>
      <c r="G24" s="3">
        <v>202207</v>
      </c>
      <c r="H24" s="3" t="s">
        <v>75</v>
      </c>
      <c r="I24" s="3" t="s">
        <v>76</v>
      </c>
      <c r="J24" s="3" t="s">
        <v>77</v>
      </c>
      <c r="K24" s="3" t="s">
        <v>78</v>
      </c>
      <c r="L24" s="3" t="s">
        <v>105</v>
      </c>
      <c r="M24" s="3" t="s">
        <v>106</v>
      </c>
      <c r="N24" s="3" t="s">
        <v>114</v>
      </c>
      <c r="O24" s="3" t="s">
        <v>96</v>
      </c>
      <c r="P24" s="3" t="str">
        <f>"MT CT                         "</f>
        <v xml:space="preserve">MT CT    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15.46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1</v>
      </c>
      <c r="BI24" s="3">
        <v>0.4</v>
      </c>
      <c r="BJ24" s="3">
        <v>2</v>
      </c>
      <c r="BK24" s="3">
        <v>2</v>
      </c>
      <c r="BL24" s="3">
        <v>59</v>
      </c>
      <c r="BM24" s="3">
        <v>8.85</v>
      </c>
      <c r="BN24" s="3">
        <v>67.849999999999994</v>
      </c>
      <c r="BO24" s="3">
        <v>67.849999999999994</v>
      </c>
      <c r="BQ24" s="3" t="s">
        <v>208</v>
      </c>
      <c r="BR24" s="3" t="s">
        <v>209</v>
      </c>
      <c r="BS24" s="4">
        <v>44587</v>
      </c>
      <c r="BT24" s="5">
        <v>0.51388888888888895</v>
      </c>
      <c r="BU24" s="3" t="s">
        <v>210</v>
      </c>
      <c r="BV24" s="3" t="s">
        <v>90</v>
      </c>
      <c r="BW24" s="3" t="s">
        <v>204</v>
      </c>
      <c r="BX24" s="3" t="s">
        <v>205</v>
      </c>
      <c r="BY24" s="3">
        <v>10145.94</v>
      </c>
      <c r="BZ24" s="3" t="s">
        <v>100</v>
      </c>
      <c r="CA24" s="3" t="s">
        <v>207</v>
      </c>
      <c r="CC24" s="3" t="s">
        <v>106</v>
      </c>
      <c r="CD24" s="3">
        <v>4000</v>
      </c>
      <c r="CE24" s="3" t="s">
        <v>89</v>
      </c>
      <c r="CF24" s="4">
        <v>44588</v>
      </c>
      <c r="CI24" s="3">
        <v>1</v>
      </c>
      <c r="CJ24" s="3">
        <v>2</v>
      </c>
      <c r="CK24" s="3">
        <v>21</v>
      </c>
      <c r="CL24" s="3" t="s">
        <v>90</v>
      </c>
    </row>
    <row r="25" spans="1:91" x14ac:dyDescent="0.2">
      <c r="A25" s="3" t="s">
        <v>72</v>
      </c>
      <c r="B25" s="3" t="s">
        <v>73</v>
      </c>
      <c r="C25" s="3" t="s">
        <v>74</v>
      </c>
      <c r="E25" s="3" t="str">
        <f>"009939754318"</f>
        <v>009939754318</v>
      </c>
      <c r="F25" s="4">
        <v>44586</v>
      </c>
      <c r="G25" s="3">
        <v>202207</v>
      </c>
      <c r="H25" s="3" t="s">
        <v>211</v>
      </c>
      <c r="I25" s="3" t="s">
        <v>212</v>
      </c>
      <c r="J25" s="3" t="s">
        <v>213</v>
      </c>
      <c r="K25" s="3" t="s">
        <v>78</v>
      </c>
      <c r="L25" s="3" t="s">
        <v>214</v>
      </c>
      <c r="M25" s="3" t="s">
        <v>214</v>
      </c>
      <c r="N25" s="3" t="s">
        <v>213</v>
      </c>
      <c r="O25" s="3" t="s">
        <v>215</v>
      </c>
      <c r="P25" s="3" t="str">
        <f>"083 380 5754                  "</f>
        <v xml:space="preserve">083 380 5754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210.48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3</v>
      </c>
      <c r="BI25" s="3">
        <v>15</v>
      </c>
      <c r="BJ25" s="3">
        <v>27</v>
      </c>
      <c r="BK25" s="3">
        <v>27</v>
      </c>
      <c r="BL25" s="3">
        <v>803.37</v>
      </c>
      <c r="BM25" s="3">
        <v>120.51</v>
      </c>
      <c r="BN25" s="3">
        <v>923.88</v>
      </c>
      <c r="BO25" s="3">
        <v>923.88</v>
      </c>
      <c r="BQ25" s="3" t="s">
        <v>216</v>
      </c>
      <c r="BS25" s="4">
        <v>44588</v>
      </c>
      <c r="BT25" s="5">
        <v>0.43611111111111112</v>
      </c>
      <c r="BU25" s="3" t="s">
        <v>217</v>
      </c>
      <c r="BV25" s="3" t="s">
        <v>90</v>
      </c>
      <c r="BW25" s="3" t="s">
        <v>204</v>
      </c>
      <c r="BX25" s="3" t="s">
        <v>218</v>
      </c>
      <c r="BY25" s="3">
        <v>134752</v>
      </c>
      <c r="BZ25" s="3" t="s">
        <v>87</v>
      </c>
      <c r="CA25" s="3" t="s">
        <v>219</v>
      </c>
      <c r="CC25" s="3" t="s">
        <v>214</v>
      </c>
      <c r="CD25" s="3">
        <v>7620</v>
      </c>
      <c r="CE25" s="3" t="s">
        <v>89</v>
      </c>
      <c r="CF25" s="4">
        <v>44589</v>
      </c>
      <c r="CI25" s="3">
        <v>1</v>
      </c>
      <c r="CJ25" s="3">
        <v>2</v>
      </c>
      <c r="CK25" s="3">
        <v>33</v>
      </c>
      <c r="CL25" s="3" t="s">
        <v>90</v>
      </c>
    </row>
    <row r="26" spans="1:91" x14ac:dyDescent="0.2">
      <c r="A26" s="3" t="s">
        <v>72</v>
      </c>
      <c r="B26" s="3" t="s">
        <v>73</v>
      </c>
      <c r="C26" s="3" t="s">
        <v>74</v>
      </c>
      <c r="E26" s="3" t="str">
        <f>"009939754319"</f>
        <v>009939754319</v>
      </c>
      <c r="F26" s="4">
        <v>44586</v>
      </c>
      <c r="G26" s="3">
        <v>202207</v>
      </c>
      <c r="H26" s="3" t="s">
        <v>211</v>
      </c>
      <c r="I26" s="3" t="s">
        <v>212</v>
      </c>
      <c r="J26" s="3" t="s">
        <v>213</v>
      </c>
      <c r="K26" s="3" t="s">
        <v>78</v>
      </c>
      <c r="L26" s="3" t="s">
        <v>214</v>
      </c>
      <c r="M26" s="3" t="s">
        <v>214</v>
      </c>
      <c r="N26" s="3" t="s">
        <v>213</v>
      </c>
      <c r="O26" s="3" t="s">
        <v>82</v>
      </c>
      <c r="P26" s="3" t="str">
        <f>"083 680 5154                  "</f>
        <v xml:space="preserve">083 680 5154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74.48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15</v>
      </c>
      <c r="BJ26" s="3">
        <v>29.2</v>
      </c>
      <c r="BK26" s="3">
        <v>30</v>
      </c>
      <c r="BL26" s="3">
        <v>289.52999999999997</v>
      </c>
      <c r="BM26" s="3">
        <v>43.43</v>
      </c>
      <c r="BN26" s="3">
        <v>332.96</v>
      </c>
      <c r="BO26" s="3">
        <v>332.96</v>
      </c>
      <c r="BQ26" s="3" t="s">
        <v>216</v>
      </c>
      <c r="BR26" s="3" t="s">
        <v>220</v>
      </c>
      <c r="BS26" s="4">
        <v>44589</v>
      </c>
      <c r="BT26" s="5">
        <v>0.44930555555555557</v>
      </c>
      <c r="BU26" s="3" t="s">
        <v>221</v>
      </c>
      <c r="BV26" s="3" t="s">
        <v>86</v>
      </c>
      <c r="BY26" s="3">
        <v>146072</v>
      </c>
      <c r="BZ26" s="3" t="s">
        <v>87</v>
      </c>
      <c r="CA26" s="3" t="s">
        <v>219</v>
      </c>
      <c r="CC26" s="3" t="s">
        <v>214</v>
      </c>
      <c r="CD26" s="3">
        <v>7620</v>
      </c>
      <c r="CE26" s="3" t="s">
        <v>89</v>
      </c>
      <c r="CI26" s="3">
        <v>3</v>
      </c>
      <c r="CJ26" s="3">
        <v>3</v>
      </c>
      <c r="CK26" s="3">
        <v>43</v>
      </c>
      <c r="CL26" s="3" t="s">
        <v>90</v>
      </c>
    </row>
    <row r="27" spans="1:91" x14ac:dyDescent="0.2">
      <c r="A27" s="3" t="s">
        <v>72</v>
      </c>
      <c r="B27" s="3" t="s">
        <v>73</v>
      </c>
      <c r="C27" s="3" t="s">
        <v>74</v>
      </c>
      <c r="E27" s="3" t="str">
        <f>"080010379112"</f>
        <v>080010379112</v>
      </c>
      <c r="F27" s="4">
        <v>44588</v>
      </c>
      <c r="G27" s="3">
        <v>202207</v>
      </c>
      <c r="H27" s="3" t="s">
        <v>222</v>
      </c>
      <c r="I27" s="3" t="s">
        <v>223</v>
      </c>
      <c r="J27" s="3" t="s">
        <v>224</v>
      </c>
      <c r="K27" s="3" t="s">
        <v>78</v>
      </c>
      <c r="L27" s="3" t="s">
        <v>225</v>
      </c>
      <c r="M27" s="3" t="s">
        <v>226</v>
      </c>
      <c r="N27" s="3" t="s">
        <v>227</v>
      </c>
      <c r="O27" s="3" t="s">
        <v>96</v>
      </c>
      <c r="P27" s="3" t="str">
        <f>"-                             "</f>
        <v xml:space="preserve">-            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170.63</v>
      </c>
      <c r="AH27" s="3">
        <v>0</v>
      </c>
      <c r="AI27" s="3">
        <v>0</v>
      </c>
      <c r="AJ27" s="3">
        <v>0</v>
      </c>
      <c r="AK27" s="3">
        <v>104.34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5.4</v>
      </c>
      <c r="BJ27" s="3">
        <v>7.1</v>
      </c>
      <c r="BK27" s="3">
        <v>7.5</v>
      </c>
      <c r="BL27" s="3">
        <v>568.88</v>
      </c>
      <c r="BM27" s="3">
        <v>85.33</v>
      </c>
      <c r="BN27" s="3">
        <v>654.21</v>
      </c>
      <c r="BO27" s="3">
        <v>654.21</v>
      </c>
      <c r="BP27" s="3" t="s">
        <v>228</v>
      </c>
      <c r="BQ27" s="3" t="s">
        <v>229</v>
      </c>
      <c r="BR27" s="3" t="s">
        <v>230</v>
      </c>
      <c r="BS27" s="4">
        <v>44589</v>
      </c>
      <c r="BT27" s="5">
        <v>0.34513888888888888</v>
      </c>
      <c r="BU27" s="3" t="s">
        <v>231</v>
      </c>
      <c r="BV27" s="3" t="s">
        <v>86</v>
      </c>
      <c r="BY27" s="3">
        <v>35572.5</v>
      </c>
      <c r="BZ27" s="3" t="s">
        <v>232</v>
      </c>
      <c r="CA27" s="3" t="s">
        <v>233</v>
      </c>
      <c r="CC27" s="3" t="s">
        <v>226</v>
      </c>
      <c r="CD27" s="3">
        <v>7139</v>
      </c>
      <c r="CE27" s="3" t="s">
        <v>234</v>
      </c>
      <c r="CI27" s="3">
        <v>1</v>
      </c>
      <c r="CJ27" s="3">
        <v>1</v>
      </c>
      <c r="CK27" s="3">
        <v>23</v>
      </c>
      <c r="CL27" s="3" t="s">
        <v>86</v>
      </c>
      <c r="CM27" s="5">
        <v>0.34513888888888888</v>
      </c>
    </row>
    <row r="28" spans="1:91" x14ac:dyDescent="0.2">
      <c r="A28" s="3" t="s">
        <v>72</v>
      </c>
      <c r="B28" s="3" t="s">
        <v>73</v>
      </c>
      <c r="C28" s="3" t="s">
        <v>74</v>
      </c>
      <c r="E28" s="3" t="str">
        <f>"009941334043"</f>
        <v>009941334043</v>
      </c>
      <c r="F28" s="4">
        <v>44588</v>
      </c>
      <c r="G28" s="3">
        <v>202207</v>
      </c>
      <c r="H28" s="3" t="s">
        <v>154</v>
      </c>
      <c r="I28" s="3" t="s">
        <v>155</v>
      </c>
      <c r="J28" s="3" t="s">
        <v>235</v>
      </c>
      <c r="K28" s="3" t="s">
        <v>78</v>
      </c>
      <c r="L28" s="3" t="s">
        <v>75</v>
      </c>
      <c r="M28" s="3" t="s">
        <v>76</v>
      </c>
      <c r="N28" s="3" t="s">
        <v>77</v>
      </c>
      <c r="O28" s="3" t="s">
        <v>82</v>
      </c>
      <c r="P28" s="3" t="str">
        <f>"...                           "</f>
        <v xml:space="preserve">...      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117.35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2</v>
      </c>
      <c r="BI28" s="3">
        <v>51.5</v>
      </c>
      <c r="BJ28" s="3">
        <v>85.7</v>
      </c>
      <c r="BK28" s="3">
        <v>86</v>
      </c>
      <c r="BL28" s="3">
        <v>453.17</v>
      </c>
      <c r="BM28" s="3">
        <v>67.98</v>
      </c>
      <c r="BN28" s="3">
        <v>521.15</v>
      </c>
      <c r="BO28" s="3">
        <v>521.15</v>
      </c>
      <c r="BQ28" s="3" t="s">
        <v>236</v>
      </c>
      <c r="BR28" s="3" t="s">
        <v>236</v>
      </c>
      <c r="BS28" s="3" t="s">
        <v>228</v>
      </c>
      <c r="BY28" s="3">
        <v>428558.97</v>
      </c>
      <c r="BZ28" s="3" t="s">
        <v>87</v>
      </c>
      <c r="CC28" s="3" t="s">
        <v>76</v>
      </c>
      <c r="CD28" s="3">
        <v>7800</v>
      </c>
      <c r="CE28" s="3" t="s">
        <v>89</v>
      </c>
      <c r="CI28" s="3">
        <v>2</v>
      </c>
      <c r="CJ28" s="3" t="s">
        <v>228</v>
      </c>
      <c r="CK28" s="3">
        <v>41</v>
      </c>
      <c r="CL28" s="3" t="s">
        <v>90</v>
      </c>
    </row>
    <row r="29" spans="1:91" x14ac:dyDescent="0.2">
      <c r="A29" s="3" t="s">
        <v>72</v>
      </c>
      <c r="B29" s="3" t="s">
        <v>73</v>
      </c>
      <c r="C29" s="3" t="s">
        <v>74</v>
      </c>
      <c r="E29" s="3" t="str">
        <f>"009940648409"</f>
        <v>009940648409</v>
      </c>
      <c r="F29" s="4">
        <v>44587</v>
      </c>
      <c r="G29" s="3">
        <v>202207</v>
      </c>
      <c r="H29" s="3" t="s">
        <v>75</v>
      </c>
      <c r="I29" s="3" t="s">
        <v>76</v>
      </c>
      <c r="J29" s="3" t="s">
        <v>77</v>
      </c>
      <c r="K29" s="3" t="s">
        <v>78</v>
      </c>
      <c r="L29" s="3" t="s">
        <v>94</v>
      </c>
      <c r="M29" s="3" t="s">
        <v>95</v>
      </c>
      <c r="N29" s="3" t="s">
        <v>237</v>
      </c>
      <c r="O29" s="3" t="s">
        <v>96</v>
      </c>
      <c r="P29" s="3" t="str">
        <f>"P.E                           "</f>
        <v xml:space="preserve">P.E         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15.46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1</v>
      </c>
      <c r="BJ29" s="3">
        <v>0.2</v>
      </c>
      <c r="BK29" s="3">
        <v>1</v>
      </c>
      <c r="BL29" s="3">
        <v>59</v>
      </c>
      <c r="BM29" s="3">
        <v>8.85</v>
      </c>
      <c r="BN29" s="3">
        <v>67.849999999999994</v>
      </c>
      <c r="BO29" s="3">
        <v>67.849999999999994</v>
      </c>
      <c r="BQ29" s="3" t="s">
        <v>238</v>
      </c>
      <c r="BR29" s="3" t="s">
        <v>84</v>
      </c>
      <c r="BS29" s="4">
        <v>44588</v>
      </c>
      <c r="BT29" s="5">
        <v>0.41666666666666669</v>
      </c>
      <c r="BU29" s="3" t="s">
        <v>239</v>
      </c>
      <c r="BV29" s="3" t="s">
        <v>86</v>
      </c>
      <c r="BY29" s="3">
        <v>1200</v>
      </c>
      <c r="BZ29" s="3" t="s">
        <v>100</v>
      </c>
      <c r="CC29" s="3" t="s">
        <v>95</v>
      </c>
      <c r="CD29" s="3">
        <v>6001</v>
      </c>
      <c r="CE29" s="3" t="s">
        <v>89</v>
      </c>
      <c r="CF29" s="4">
        <v>44588</v>
      </c>
      <c r="CI29" s="3">
        <v>1</v>
      </c>
      <c r="CJ29" s="3">
        <v>1</v>
      </c>
      <c r="CK29" s="3">
        <v>21</v>
      </c>
      <c r="CL29" s="3" t="s">
        <v>90</v>
      </c>
    </row>
    <row r="30" spans="1:91" x14ac:dyDescent="0.2">
      <c r="A30" s="3" t="s">
        <v>72</v>
      </c>
      <c r="B30" s="3" t="s">
        <v>73</v>
      </c>
      <c r="C30" s="3" t="s">
        <v>74</v>
      </c>
      <c r="E30" s="3" t="str">
        <f>"009940718579"</f>
        <v>009940718579</v>
      </c>
      <c r="F30" s="4">
        <v>44588</v>
      </c>
      <c r="G30" s="3">
        <v>202207</v>
      </c>
      <c r="H30" s="3" t="s">
        <v>105</v>
      </c>
      <c r="I30" s="3" t="s">
        <v>106</v>
      </c>
      <c r="J30" s="3" t="s">
        <v>133</v>
      </c>
      <c r="K30" s="3" t="s">
        <v>78</v>
      </c>
      <c r="L30" s="3" t="s">
        <v>240</v>
      </c>
      <c r="M30" s="3" t="s">
        <v>241</v>
      </c>
      <c r="N30" s="3" t="s">
        <v>242</v>
      </c>
      <c r="O30" s="3" t="s">
        <v>96</v>
      </c>
      <c r="P30" s="3" t="str">
        <f>"1194 2270 FM                  "</f>
        <v xml:space="preserve">1194 2270 FM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15.46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1</v>
      </c>
      <c r="BJ30" s="3">
        <v>0.2</v>
      </c>
      <c r="BK30" s="3">
        <v>1</v>
      </c>
      <c r="BL30" s="3">
        <v>59</v>
      </c>
      <c r="BM30" s="3">
        <v>8.85</v>
      </c>
      <c r="BN30" s="3">
        <v>67.849999999999994</v>
      </c>
      <c r="BO30" s="3">
        <v>67.849999999999994</v>
      </c>
      <c r="BQ30" s="3" t="s">
        <v>243</v>
      </c>
      <c r="BR30" s="3" t="s">
        <v>244</v>
      </c>
      <c r="BS30" s="4">
        <v>44589</v>
      </c>
      <c r="BT30" s="5">
        <v>0.40972222222222227</v>
      </c>
      <c r="BU30" s="3" t="s">
        <v>245</v>
      </c>
      <c r="BV30" s="3" t="s">
        <v>86</v>
      </c>
      <c r="BY30" s="3">
        <v>1200</v>
      </c>
      <c r="BZ30" s="3" t="s">
        <v>100</v>
      </c>
      <c r="CA30" s="3" t="s">
        <v>246</v>
      </c>
      <c r="CC30" s="3" t="s">
        <v>241</v>
      </c>
      <c r="CD30" s="3">
        <v>157</v>
      </c>
      <c r="CE30" s="3" t="s">
        <v>89</v>
      </c>
      <c r="CF30" s="4">
        <v>44589</v>
      </c>
      <c r="CI30" s="3">
        <v>1</v>
      </c>
      <c r="CJ30" s="3">
        <v>1</v>
      </c>
      <c r="CK30" s="3">
        <v>21</v>
      </c>
      <c r="CL30" s="3" t="s">
        <v>90</v>
      </c>
    </row>
    <row r="31" spans="1:91" x14ac:dyDescent="0.2">
      <c r="A31" s="3" t="s">
        <v>72</v>
      </c>
      <c r="B31" s="3" t="s">
        <v>73</v>
      </c>
      <c r="C31" s="3" t="s">
        <v>74</v>
      </c>
      <c r="E31" s="3" t="str">
        <f>"009940648406"</f>
        <v>009940648406</v>
      </c>
      <c r="F31" s="4">
        <v>44587</v>
      </c>
      <c r="G31" s="3">
        <v>202207</v>
      </c>
      <c r="H31" s="3" t="s">
        <v>75</v>
      </c>
      <c r="I31" s="3" t="s">
        <v>76</v>
      </c>
      <c r="J31" s="3" t="s">
        <v>77</v>
      </c>
      <c r="K31" s="3" t="s">
        <v>78</v>
      </c>
      <c r="L31" s="3" t="s">
        <v>102</v>
      </c>
      <c r="M31" s="3" t="s">
        <v>103</v>
      </c>
      <c r="N31" s="3" t="s">
        <v>247</v>
      </c>
      <c r="O31" s="3" t="s">
        <v>82</v>
      </c>
      <c r="P31" s="3" t="str">
        <f>"MT CAPE TOWN                  "</f>
        <v xml:space="preserve">MT CAPE TOWN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29.89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0.8</v>
      </c>
      <c r="BJ31" s="3">
        <v>0.7</v>
      </c>
      <c r="BK31" s="3">
        <v>1</v>
      </c>
      <c r="BL31" s="3">
        <v>119.34</v>
      </c>
      <c r="BM31" s="3">
        <v>17.899999999999999</v>
      </c>
      <c r="BN31" s="3">
        <v>137.24</v>
      </c>
      <c r="BO31" s="3">
        <v>137.24</v>
      </c>
      <c r="BQ31" s="3" t="s">
        <v>248</v>
      </c>
      <c r="BR31" s="3" t="s">
        <v>84</v>
      </c>
      <c r="BS31" s="4">
        <v>44588</v>
      </c>
      <c r="BT31" s="5">
        <v>0.50347222222222221</v>
      </c>
      <c r="BU31" s="3" t="s">
        <v>249</v>
      </c>
      <c r="BV31" s="3" t="s">
        <v>86</v>
      </c>
      <c r="BY31" s="3">
        <v>3435</v>
      </c>
      <c r="BZ31" s="3" t="s">
        <v>87</v>
      </c>
      <c r="CA31" s="3" t="s">
        <v>250</v>
      </c>
      <c r="CC31" s="3" t="s">
        <v>103</v>
      </c>
      <c r="CD31" s="3">
        <v>1682</v>
      </c>
      <c r="CE31" s="3" t="s">
        <v>89</v>
      </c>
      <c r="CF31" s="4">
        <v>44589</v>
      </c>
      <c r="CI31" s="3">
        <v>2</v>
      </c>
      <c r="CJ31" s="3">
        <v>1</v>
      </c>
      <c r="CK31" s="3">
        <v>41</v>
      </c>
      <c r="CL31" s="3" t="s">
        <v>90</v>
      </c>
    </row>
    <row r="32" spans="1:91" x14ac:dyDescent="0.2">
      <c r="A32" s="3" t="s">
        <v>72</v>
      </c>
      <c r="B32" s="3" t="s">
        <v>73</v>
      </c>
      <c r="C32" s="3" t="s">
        <v>74</v>
      </c>
      <c r="E32" s="3" t="str">
        <f>"009940648408"</f>
        <v>009940648408</v>
      </c>
      <c r="F32" s="4">
        <v>44587</v>
      </c>
      <c r="G32" s="3">
        <v>202207</v>
      </c>
      <c r="H32" s="3" t="s">
        <v>75</v>
      </c>
      <c r="I32" s="3" t="s">
        <v>76</v>
      </c>
      <c r="J32" s="3" t="s">
        <v>77</v>
      </c>
      <c r="K32" s="3" t="s">
        <v>78</v>
      </c>
      <c r="L32" s="3" t="s">
        <v>102</v>
      </c>
      <c r="M32" s="3" t="s">
        <v>103</v>
      </c>
      <c r="N32" s="3" t="s">
        <v>77</v>
      </c>
      <c r="O32" s="3" t="s">
        <v>96</v>
      </c>
      <c r="P32" s="3" t="str">
        <f>"NA                            "</f>
        <v xml:space="preserve">NA       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15.46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1.3</v>
      </c>
      <c r="BJ32" s="3">
        <v>1.7</v>
      </c>
      <c r="BK32" s="3">
        <v>2</v>
      </c>
      <c r="BL32" s="3">
        <v>59</v>
      </c>
      <c r="BM32" s="3">
        <v>8.85</v>
      </c>
      <c r="BN32" s="3">
        <v>67.849999999999994</v>
      </c>
      <c r="BO32" s="3">
        <v>67.849999999999994</v>
      </c>
      <c r="BQ32" s="3" t="s">
        <v>251</v>
      </c>
      <c r="BR32" s="3" t="s">
        <v>84</v>
      </c>
      <c r="BS32" s="4">
        <v>44588</v>
      </c>
      <c r="BT32" s="5">
        <v>0.4368055555555555</v>
      </c>
      <c r="BU32" s="3" t="s">
        <v>252</v>
      </c>
      <c r="BV32" s="3" t="s">
        <v>86</v>
      </c>
      <c r="BY32" s="3">
        <v>8386.26</v>
      </c>
      <c r="BZ32" s="3" t="s">
        <v>100</v>
      </c>
      <c r="CA32" s="3" t="s">
        <v>132</v>
      </c>
      <c r="CC32" s="3" t="s">
        <v>103</v>
      </c>
      <c r="CD32" s="3">
        <v>1683</v>
      </c>
      <c r="CE32" s="3" t="s">
        <v>89</v>
      </c>
      <c r="CF32" s="4">
        <v>44589</v>
      </c>
      <c r="CI32" s="3">
        <v>1</v>
      </c>
      <c r="CJ32" s="3">
        <v>1</v>
      </c>
      <c r="CK32" s="3">
        <v>21</v>
      </c>
      <c r="CL32" s="3" t="s">
        <v>90</v>
      </c>
    </row>
    <row r="33" spans="1:90" x14ac:dyDescent="0.2">
      <c r="A33" s="3" t="s">
        <v>72</v>
      </c>
      <c r="B33" s="3" t="s">
        <v>73</v>
      </c>
      <c r="C33" s="3" t="s">
        <v>74</v>
      </c>
      <c r="E33" s="3" t="str">
        <f>"009940648407"</f>
        <v>009940648407</v>
      </c>
      <c r="F33" s="4">
        <v>44587</v>
      </c>
      <c r="G33" s="3">
        <v>202207</v>
      </c>
      <c r="H33" s="3" t="s">
        <v>75</v>
      </c>
      <c r="I33" s="3" t="s">
        <v>76</v>
      </c>
      <c r="J33" s="3" t="s">
        <v>77</v>
      </c>
      <c r="K33" s="3" t="s">
        <v>78</v>
      </c>
      <c r="L33" s="3" t="s">
        <v>105</v>
      </c>
      <c r="M33" s="3" t="s">
        <v>106</v>
      </c>
      <c r="N33" s="3" t="s">
        <v>77</v>
      </c>
      <c r="O33" s="3" t="s">
        <v>96</v>
      </c>
      <c r="P33" s="3" t="str">
        <f>"MT CAPE TOWN                  "</f>
        <v xml:space="preserve">MT CAPE TOWN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15.46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0.3</v>
      </c>
      <c r="BJ33" s="3">
        <v>0.8</v>
      </c>
      <c r="BK33" s="3">
        <v>1</v>
      </c>
      <c r="BL33" s="3">
        <v>59</v>
      </c>
      <c r="BM33" s="3">
        <v>8.85</v>
      </c>
      <c r="BN33" s="3">
        <v>67.849999999999994</v>
      </c>
      <c r="BO33" s="3">
        <v>67.849999999999994</v>
      </c>
      <c r="BQ33" s="3" t="s">
        <v>124</v>
      </c>
      <c r="BR33" s="3" t="s">
        <v>84</v>
      </c>
      <c r="BS33" s="4">
        <v>44589</v>
      </c>
      <c r="BT33" s="5">
        <v>0.36944444444444446</v>
      </c>
      <c r="BU33" s="3" t="s">
        <v>144</v>
      </c>
      <c r="BV33" s="3" t="s">
        <v>90</v>
      </c>
      <c r="BW33" s="3" t="s">
        <v>204</v>
      </c>
      <c r="BX33" s="3" t="s">
        <v>205</v>
      </c>
      <c r="BY33" s="3">
        <v>4024.15</v>
      </c>
      <c r="BZ33" s="3" t="s">
        <v>100</v>
      </c>
      <c r="CA33" s="3" t="s">
        <v>127</v>
      </c>
      <c r="CC33" s="3" t="s">
        <v>106</v>
      </c>
      <c r="CD33" s="3">
        <v>4000</v>
      </c>
      <c r="CE33" s="3" t="s">
        <v>89</v>
      </c>
      <c r="CI33" s="3">
        <v>1</v>
      </c>
      <c r="CJ33" s="3">
        <v>2</v>
      </c>
      <c r="CK33" s="3">
        <v>21</v>
      </c>
      <c r="CL33" s="3" t="s">
        <v>90</v>
      </c>
    </row>
    <row r="34" spans="1:90" x14ac:dyDescent="0.2">
      <c r="A34" s="3" t="s">
        <v>72</v>
      </c>
      <c r="B34" s="3" t="s">
        <v>73</v>
      </c>
      <c r="C34" s="3" t="s">
        <v>74</v>
      </c>
      <c r="E34" s="3" t="str">
        <f>"009941139905"</f>
        <v>009941139905</v>
      </c>
      <c r="F34" s="4">
        <v>44567</v>
      </c>
      <c r="G34" s="3">
        <v>202207</v>
      </c>
      <c r="H34" s="3" t="s">
        <v>102</v>
      </c>
      <c r="I34" s="3" t="s">
        <v>103</v>
      </c>
      <c r="J34" s="3" t="s">
        <v>104</v>
      </c>
      <c r="K34" s="3" t="s">
        <v>78</v>
      </c>
      <c r="L34" s="3" t="s">
        <v>121</v>
      </c>
      <c r="M34" s="3" t="s">
        <v>122</v>
      </c>
      <c r="N34" s="3" t="s">
        <v>253</v>
      </c>
      <c r="O34" s="3" t="s">
        <v>215</v>
      </c>
      <c r="P34" s="3" t="str">
        <f>"                              "</f>
        <v xml:space="preserve">         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28.98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1</v>
      </c>
      <c r="BJ34" s="3">
        <v>0.2</v>
      </c>
      <c r="BK34" s="3">
        <v>1</v>
      </c>
      <c r="BL34" s="3">
        <v>110.62</v>
      </c>
      <c r="BM34" s="3">
        <v>16.59</v>
      </c>
      <c r="BN34" s="3">
        <v>127.21</v>
      </c>
      <c r="BO34" s="3">
        <v>127.21</v>
      </c>
      <c r="BQ34" s="3" t="s">
        <v>254</v>
      </c>
      <c r="BR34" s="3" t="s">
        <v>255</v>
      </c>
      <c r="BS34" s="4">
        <v>44568</v>
      </c>
      <c r="BT34" s="5">
        <v>0.45347222222222222</v>
      </c>
      <c r="BU34" s="3" t="s">
        <v>256</v>
      </c>
      <c r="BV34" s="3" t="s">
        <v>86</v>
      </c>
      <c r="BY34" s="3">
        <v>1200</v>
      </c>
      <c r="BZ34" s="3" t="s">
        <v>87</v>
      </c>
      <c r="CA34" s="3" t="s">
        <v>127</v>
      </c>
      <c r="CC34" s="3" t="s">
        <v>122</v>
      </c>
      <c r="CD34" s="3">
        <v>4300</v>
      </c>
      <c r="CE34" s="3" t="s">
        <v>89</v>
      </c>
      <c r="CF34" s="4">
        <v>44568</v>
      </c>
      <c r="CI34" s="3">
        <v>1</v>
      </c>
      <c r="CJ34" s="3">
        <v>1</v>
      </c>
      <c r="CK34" s="3">
        <v>31</v>
      </c>
      <c r="CL34" s="3" t="s">
        <v>90</v>
      </c>
    </row>
    <row r="35" spans="1:90" x14ac:dyDescent="0.2">
      <c r="A35" s="3" t="s">
        <v>72</v>
      </c>
      <c r="B35" s="3" t="s">
        <v>73</v>
      </c>
      <c r="C35" s="3" t="s">
        <v>74</v>
      </c>
      <c r="E35" s="3" t="str">
        <f>"009938740856"</f>
        <v>009938740856</v>
      </c>
      <c r="F35" s="4">
        <v>44565</v>
      </c>
      <c r="G35" s="3">
        <v>202207</v>
      </c>
      <c r="H35" s="3" t="s">
        <v>257</v>
      </c>
      <c r="I35" s="3" t="s">
        <v>258</v>
      </c>
      <c r="J35" s="3" t="s">
        <v>259</v>
      </c>
      <c r="K35" s="3" t="s">
        <v>78</v>
      </c>
      <c r="L35" s="3" t="s">
        <v>154</v>
      </c>
      <c r="M35" s="3" t="s">
        <v>155</v>
      </c>
      <c r="N35" s="3" t="s">
        <v>260</v>
      </c>
      <c r="O35" s="3" t="s">
        <v>82</v>
      </c>
      <c r="P35" s="3" t="str">
        <f>"....                          "</f>
        <v xml:space="preserve">....             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32.840000000000003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15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1</v>
      </c>
      <c r="BJ35" s="3">
        <v>0.2</v>
      </c>
      <c r="BK35" s="3">
        <v>1</v>
      </c>
      <c r="BL35" s="3">
        <v>137.29</v>
      </c>
      <c r="BM35" s="3">
        <v>20.59</v>
      </c>
      <c r="BN35" s="3">
        <v>157.88</v>
      </c>
      <c r="BO35" s="3">
        <v>157.88</v>
      </c>
      <c r="BQ35" s="3" t="s">
        <v>261</v>
      </c>
      <c r="BR35" s="3" t="s">
        <v>262</v>
      </c>
      <c r="BS35" s="4">
        <v>44566</v>
      </c>
      <c r="BT35" s="5">
        <v>0.40972222222222227</v>
      </c>
      <c r="BU35" s="3" t="s">
        <v>263</v>
      </c>
      <c r="BV35" s="3" t="s">
        <v>86</v>
      </c>
      <c r="BY35" s="3">
        <v>1200</v>
      </c>
      <c r="BZ35" s="3" t="s">
        <v>188</v>
      </c>
      <c r="CA35" s="3" t="s">
        <v>264</v>
      </c>
      <c r="CC35" s="3" t="s">
        <v>155</v>
      </c>
      <c r="CD35" s="3">
        <v>2000</v>
      </c>
      <c r="CE35" s="3" t="s">
        <v>89</v>
      </c>
      <c r="CF35" s="4">
        <v>44567</v>
      </c>
      <c r="CI35" s="3">
        <v>1</v>
      </c>
      <c r="CJ35" s="3">
        <v>1</v>
      </c>
      <c r="CK35" s="3">
        <v>41</v>
      </c>
      <c r="CL35" s="3" t="s">
        <v>90</v>
      </c>
    </row>
    <row r="36" spans="1:90" x14ac:dyDescent="0.2">
      <c r="A36" s="3" t="s">
        <v>72</v>
      </c>
      <c r="B36" s="3" t="s">
        <v>73</v>
      </c>
      <c r="C36" s="3" t="s">
        <v>74</v>
      </c>
      <c r="E36" s="3" t="str">
        <f>"009940648415"</f>
        <v>009940648415</v>
      </c>
      <c r="F36" s="4">
        <v>44564</v>
      </c>
      <c r="G36" s="3">
        <v>202207</v>
      </c>
      <c r="H36" s="3" t="s">
        <v>75</v>
      </c>
      <c r="I36" s="3" t="s">
        <v>76</v>
      </c>
      <c r="J36" s="3" t="s">
        <v>77</v>
      </c>
      <c r="K36" s="3" t="s">
        <v>78</v>
      </c>
      <c r="L36" s="3" t="s">
        <v>102</v>
      </c>
      <c r="M36" s="3" t="s">
        <v>103</v>
      </c>
      <c r="N36" s="3" t="s">
        <v>128</v>
      </c>
      <c r="O36" s="3" t="s">
        <v>82</v>
      </c>
      <c r="P36" s="3" t="str">
        <f>"NA                            "</f>
        <v xml:space="preserve">NA        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32.840000000000003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0.6</v>
      </c>
      <c r="BJ36" s="3">
        <v>2</v>
      </c>
      <c r="BK36" s="3">
        <v>2</v>
      </c>
      <c r="BL36" s="3">
        <v>122.29</v>
      </c>
      <c r="BM36" s="3">
        <v>18.34</v>
      </c>
      <c r="BN36" s="3">
        <v>140.63</v>
      </c>
      <c r="BO36" s="3">
        <v>140.63</v>
      </c>
      <c r="BQ36" s="3" t="s">
        <v>265</v>
      </c>
      <c r="BR36" s="3" t="s">
        <v>266</v>
      </c>
      <c r="BS36" s="4">
        <v>44566</v>
      </c>
      <c r="BT36" s="5">
        <v>0.37013888888888885</v>
      </c>
      <c r="BU36" s="3" t="s">
        <v>252</v>
      </c>
      <c r="BV36" s="3" t="s">
        <v>86</v>
      </c>
      <c r="BY36" s="3">
        <v>9849.65</v>
      </c>
      <c r="BZ36" s="3" t="s">
        <v>87</v>
      </c>
      <c r="CA36" s="3" t="s">
        <v>132</v>
      </c>
      <c r="CC36" s="3" t="s">
        <v>103</v>
      </c>
      <c r="CD36" s="3">
        <v>1683</v>
      </c>
      <c r="CE36" s="3" t="s">
        <v>89</v>
      </c>
      <c r="CF36" s="4">
        <v>44567</v>
      </c>
      <c r="CI36" s="3">
        <v>2</v>
      </c>
      <c r="CJ36" s="3">
        <v>2</v>
      </c>
      <c r="CK36" s="3">
        <v>41</v>
      </c>
      <c r="CL36" s="3" t="s">
        <v>90</v>
      </c>
    </row>
    <row r="37" spans="1:90" x14ac:dyDescent="0.2">
      <c r="A37" s="3" t="s">
        <v>72</v>
      </c>
      <c r="B37" s="3" t="s">
        <v>73</v>
      </c>
      <c r="C37" s="3" t="s">
        <v>74</v>
      </c>
      <c r="E37" s="3" t="str">
        <f>"009939921489"</f>
        <v>009939921489</v>
      </c>
      <c r="F37" s="4">
        <v>44564</v>
      </c>
      <c r="G37" s="3">
        <v>202207</v>
      </c>
      <c r="H37" s="3" t="s">
        <v>267</v>
      </c>
      <c r="I37" s="3" t="s">
        <v>268</v>
      </c>
      <c r="J37" s="3" t="s">
        <v>269</v>
      </c>
      <c r="K37" s="3" t="s">
        <v>78</v>
      </c>
      <c r="L37" s="3" t="s">
        <v>154</v>
      </c>
      <c r="M37" s="3" t="s">
        <v>155</v>
      </c>
      <c r="N37" s="3" t="s">
        <v>133</v>
      </c>
      <c r="O37" s="3" t="s">
        <v>215</v>
      </c>
      <c r="P37" s="3" t="str">
        <f>"                              "</f>
        <v xml:space="preserve">      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111.44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15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3</v>
      </c>
      <c r="BJ37" s="3">
        <v>14</v>
      </c>
      <c r="BK37" s="3">
        <v>14</v>
      </c>
      <c r="BL37" s="3">
        <v>412.18</v>
      </c>
      <c r="BM37" s="3">
        <v>61.83</v>
      </c>
      <c r="BN37" s="3">
        <v>474.01</v>
      </c>
      <c r="BO37" s="3">
        <v>474.01</v>
      </c>
      <c r="BS37" s="4">
        <v>44565</v>
      </c>
      <c r="BT37" s="5">
        <v>0.3430555555555555</v>
      </c>
      <c r="BU37" s="3" t="s">
        <v>178</v>
      </c>
      <c r="BV37" s="3" t="s">
        <v>86</v>
      </c>
      <c r="BY37" s="3">
        <v>70000</v>
      </c>
      <c r="BZ37" s="3" t="s">
        <v>188</v>
      </c>
      <c r="CA37" s="3" t="s">
        <v>179</v>
      </c>
      <c r="CC37" s="3" t="s">
        <v>155</v>
      </c>
      <c r="CD37" s="3">
        <v>2000</v>
      </c>
      <c r="CE37" s="3" t="s">
        <v>89</v>
      </c>
      <c r="CF37" s="4">
        <v>44565</v>
      </c>
      <c r="CI37" s="3">
        <v>1</v>
      </c>
      <c r="CJ37" s="3">
        <v>1</v>
      </c>
      <c r="CK37" s="3">
        <v>31</v>
      </c>
      <c r="CL37" s="3" t="s">
        <v>90</v>
      </c>
    </row>
    <row r="38" spans="1:90" x14ac:dyDescent="0.2">
      <c r="A38" s="3" t="s">
        <v>72</v>
      </c>
      <c r="B38" s="3" t="s">
        <v>73</v>
      </c>
      <c r="C38" s="3" t="s">
        <v>74</v>
      </c>
      <c r="E38" s="3" t="str">
        <f>"009940648417"</f>
        <v>009940648417</v>
      </c>
      <c r="F38" s="4">
        <v>44565</v>
      </c>
      <c r="G38" s="3">
        <v>202207</v>
      </c>
      <c r="H38" s="3" t="s">
        <v>75</v>
      </c>
      <c r="I38" s="3" t="s">
        <v>76</v>
      </c>
      <c r="J38" s="3" t="s">
        <v>77</v>
      </c>
      <c r="K38" s="3" t="s">
        <v>78</v>
      </c>
      <c r="L38" s="3" t="s">
        <v>105</v>
      </c>
      <c r="M38" s="3" t="s">
        <v>106</v>
      </c>
      <c r="N38" s="3" t="s">
        <v>104</v>
      </c>
      <c r="O38" s="3" t="s">
        <v>82</v>
      </c>
      <c r="P38" s="3" t="str">
        <f>"NA                            "</f>
        <v xml:space="preserve">NA      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32.840000000000003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3.5</v>
      </c>
      <c r="BJ38" s="3">
        <v>3.7</v>
      </c>
      <c r="BK38" s="3">
        <v>4</v>
      </c>
      <c r="BL38" s="3">
        <v>122.29</v>
      </c>
      <c r="BM38" s="3">
        <v>18.34</v>
      </c>
      <c r="BN38" s="3">
        <v>140.63</v>
      </c>
      <c r="BO38" s="3">
        <v>140.63</v>
      </c>
      <c r="BQ38" s="3" t="s">
        <v>270</v>
      </c>
      <c r="BR38" s="3" t="s">
        <v>271</v>
      </c>
      <c r="BS38" s="4">
        <v>44567</v>
      </c>
      <c r="BT38" s="5">
        <v>0.60138888888888886</v>
      </c>
      <c r="BU38" s="3" t="s">
        <v>272</v>
      </c>
      <c r="BV38" s="3" t="s">
        <v>86</v>
      </c>
      <c r="BY38" s="3">
        <v>18592.64</v>
      </c>
      <c r="CA38" s="3" t="s">
        <v>111</v>
      </c>
      <c r="CC38" s="3" t="s">
        <v>106</v>
      </c>
      <c r="CD38" s="3">
        <v>4000</v>
      </c>
      <c r="CE38" s="3" t="s">
        <v>89</v>
      </c>
      <c r="CF38" s="4">
        <v>44567</v>
      </c>
      <c r="CI38" s="3">
        <v>3</v>
      </c>
      <c r="CJ38" s="3">
        <v>2</v>
      </c>
      <c r="CK38" s="3">
        <v>41</v>
      </c>
      <c r="CL38" s="3" t="s">
        <v>90</v>
      </c>
    </row>
    <row r="39" spans="1:90" x14ac:dyDescent="0.2">
      <c r="A39" s="3" t="s">
        <v>72</v>
      </c>
      <c r="B39" s="3" t="s">
        <v>73</v>
      </c>
      <c r="C39" s="3" t="s">
        <v>74</v>
      </c>
      <c r="E39" s="3" t="str">
        <f>"009939921488"</f>
        <v>009939921488</v>
      </c>
      <c r="F39" s="4">
        <v>44567</v>
      </c>
      <c r="G39" s="3">
        <v>202207</v>
      </c>
      <c r="H39" s="3" t="s">
        <v>267</v>
      </c>
      <c r="I39" s="3" t="s">
        <v>268</v>
      </c>
      <c r="J39" s="3" t="s">
        <v>269</v>
      </c>
      <c r="K39" s="3" t="s">
        <v>78</v>
      </c>
      <c r="L39" s="3" t="s">
        <v>240</v>
      </c>
      <c r="M39" s="3" t="s">
        <v>241</v>
      </c>
      <c r="N39" s="3" t="s">
        <v>273</v>
      </c>
      <c r="O39" s="3" t="s">
        <v>82</v>
      </c>
      <c r="P39" s="3" t="str">
        <f>"                              "</f>
        <v xml:space="preserve">        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29.89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1</v>
      </c>
      <c r="BJ39" s="3">
        <v>0.2</v>
      </c>
      <c r="BK39" s="3">
        <v>1</v>
      </c>
      <c r="BL39" s="3">
        <v>119.34</v>
      </c>
      <c r="BM39" s="3">
        <v>17.899999999999999</v>
      </c>
      <c r="BN39" s="3">
        <v>137.24</v>
      </c>
      <c r="BO39" s="3">
        <v>137.24</v>
      </c>
      <c r="BQ39" s="3" t="s">
        <v>274</v>
      </c>
      <c r="BS39" s="4">
        <v>44568</v>
      </c>
      <c r="BT39" s="5">
        <v>0.41319444444444442</v>
      </c>
      <c r="BU39" s="3" t="s">
        <v>275</v>
      </c>
      <c r="BV39" s="3" t="s">
        <v>86</v>
      </c>
      <c r="BY39" s="3">
        <v>1200</v>
      </c>
      <c r="BZ39" s="3" t="s">
        <v>87</v>
      </c>
      <c r="CA39" s="3" t="s">
        <v>246</v>
      </c>
      <c r="CC39" s="3" t="s">
        <v>241</v>
      </c>
      <c r="CD39" s="3">
        <v>46</v>
      </c>
      <c r="CE39" s="3" t="s">
        <v>89</v>
      </c>
      <c r="CF39" s="4">
        <v>44568</v>
      </c>
      <c r="CI39" s="3">
        <v>1</v>
      </c>
      <c r="CJ39" s="3">
        <v>1</v>
      </c>
      <c r="CK39" s="3">
        <v>41</v>
      </c>
      <c r="CL39" s="3" t="s">
        <v>90</v>
      </c>
    </row>
    <row r="40" spans="1:90" x14ac:dyDescent="0.2">
      <c r="A40" s="3" t="s">
        <v>72</v>
      </c>
      <c r="B40" s="3" t="s">
        <v>73</v>
      </c>
      <c r="C40" s="3" t="s">
        <v>74</v>
      </c>
      <c r="E40" s="3" t="str">
        <f>"009938740857"</f>
        <v>009938740857</v>
      </c>
      <c r="F40" s="4">
        <v>44571</v>
      </c>
      <c r="G40" s="3">
        <v>202207</v>
      </c>
      <c r="H40" s="3" t="s">
        <v>257</v>
      </c>
      <c r="I40" s="3" t="s">
        <v>258</v>
      </c>
      <c r="J40" s="3" t="s">
        <v>259</v>
      </c>
      <c r="K40" s="3" t="s">
        <v>78</v>
      </c>
      <c r="L40" s="3" t="s">
        <v>222</v>
      </c>
      <c r="M40" s="3" t="s">
        <v>223</v>
      </c>
      <c r="N40" s="3" t="s">
        <v>276</v>
      </c>
      <c r="O40" s="3" t="s">
        <v>96</v>
      </c>
      <c r="P40" s="3" t="str">
        <f>".....                         "</f>
        <v xml:space="preserve">.....   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15.46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1</v>
      </c>
      <c r="BJ40" s="3">
        <v>0.2</v>
      </c>
      <c r="BK40" s="3">
        <v>1</v>
      </c>
      <c r="BL40" s="3">
        <v>59</v>
      </c>
      <c r="BM40" s="3">
        <v>8.85</v>
      </c>
      <c r="BN40" s="3">
        <v>67.849999999999994</v>
      </c>
      <c r="BO40" s="3">
        <v>67.849999999999994</v>
      </c>
      <c r="BQ40" s="3" t="s">
        <v>277</v>
      </c>
      <c r="BR40" s="3" t="s">
        <v>262</v>
      </c>
      <c r="BS40" s="4">
        <v>44572</v>
      </c>
      <c r="BT40" s="5">
        <v>0.33749999999999997</v>
      </c>
      <c r="BU40" s="3" t="s">
        <v>278</v>
      </c>
      <c r="BV40" s="3" t="s">
        <v>86</v>
      </c>
      <c r="BY40" s="3">
        <v>1200</v>
      </c>
      <c r="BZ40" s="3" t="s">
        <v>100</v>
      </c>
      <c r="CA40" s="3" t="s">
        <v>264</v>
      </c>
      <c r="CC40" s="3" t="s">
        <v>223</v>
      </c>
      <c r="CD40" s="3">
        <v>1600</v>
      </c>
      <c r="CE40" s="3" t="s">
        <v>89</v>
      </c>
      <c r="CF40" s="4">
        <v>44572</v>
      </c>
      <c r="CI40" s="3">
        <v>1</v>
      </c>
      <c r="CJ40" s="3">
        <v>1</v>
      </c>
      <c r="CK40" s="3">
        <v>21</v>
      </c>
      <c r="CL40" s="3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sdrascd7-IEHAZMA130276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2022-01-31T14:48:19Z</dcterms:created>
  <dcterms:modified xsi:type="dcterms:W3CDTF">2022-01-31T14:48:32Z</dcterms:modified>
</cp:coreProperties>
</file>